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6975" tabRatio="790" firstSheet="1" activeTab="12"/>
  </bookViews>
  <sheets>
    <sheet name="Sum" sheetId="1" r:id="rId1"/>
    <sheet name="Prov" sheetId="2" r:id="rId2"/>
    <sheet name="Kab Sbs" sheetId="3" r:id="rId3"/>
    <sheet name="Kab Ldk" sheetId="4" r:id="rId4"/>
    <sheet name="Kab Mpw" sheetId="5" r:id="rId5"/>
    <sheet name="Kab Sgu" sheetId="6" r:id="rId6"/>
    <sheet name="Kab Bky" sheetId="7" r:id="rId7"/>
    <sheet name="Kab Ktp" sheetId="8" r:id="rId8"/>
    <sheet name="Kab Stg" sheetId="9" r:id="rId9"/>
    <sheet name="Kab Khu" sheetId="10" r:id="rId10"/>
    <sheet name="Kab Skd" sheetId="11" r:id="rId11"/>
    <sheet name="Kab Mlw" sheetId="12" r:id="rId12"/>
    <sheet name="Kot Ptk" sheetId="13" r:id="rId13"/>
    <sheet name="Kot Skw" sheetId="14" r:id="rId14"/>
    <sheet name="Kab Kbr" sheetId="15" r:id="rId15"/>
    <sheet name="Kab Kyu" sheetId="16" r:id="rId16"/>
    <sheet name="bantu" sheetId="17" state="hidden" r:id="rId17"/>
  </sheets>
  <definedNames>
    <definedName name="_xlnm.Print_Area" localSheetId="14">'Kab Kbr'!$A$1:$H$485</definedName>
    <definedName name="_xlnm.Print_Area" localSheetId="4">'Kab Mpw'!$A$1:$L$467</definedName>
    <definedName name="_xlnm.Print_Titles" localSheetId="6">'Kab Bky'!$1:$5</definedName>
    <definedName name="_xlnm.Print_Titles" localSheetId="14">'Kab Kbr'!$1:$5</definedName>
    <definedName name="_xlnm.Print_Titles" localSheetId="9">'Kab Khu'!$1:$5</definedName>
    <definedName name="_xlnm.Print_Titles" localSheetId="7">'Kab Ktp'!$1:$5</definedName>
    <definedName name="_xlnm.Print_Titles" localSheetId="15">'Kab Kyu'!$1:$5</definedName>
    <definedName name="_xlnm.Print_Titles" localSheetId="3">'Kab Ldk'!$1:$5</definedName>
    <definedName name="_xlnm.Print_Titles" localSheetId="11">'Kab Mlw'!$1:$5</definedName>
    <definedName name="_xlnm.Print_Titles" localSheetId="4">'Kab Mpw'!$1:$5</definedName>
    <definedName name="_xlnm.Print_Titles" localSheetId="2">'Kab Sbs'!$1:$5</definedName>
    <definedName name="_xlnm.Print_Titles" localSheetId="5">'Kab Sgu'!$1:$5</definedName>
    <definedName name="_xlnm.Print_Titles" localSheetId="10">'Kab Skd'!$1:$5</definedName>
    <definedName name="_xlnm.Print_Titles" localSheetId="8">'Kab Stg'!$1:$5</definedName>
    <definedName name="_xlnm.Print_Titles" localSheetId="12">'Kot Ptk'!$1:$5</definedName>
    <definedName name="_xlnm.Print_Titles" localSheetId="13">'Kot Skw'!$1:$5</definedName>
    <definedName name="_xlnm.Print_Titles" localSheetId="1">'Prov'!$1:$5</definedName>
  </definedNames>
  <calcPr fullCalcOnLoad="1"/>
</workbook>
</file>

<file path=xl/sharedStrings.xml><?xml version="1.0" encoding="utf-8"?>
<sst xmlns="http://schemas.openxmlformats.org/spreadsheetml/2006/main" count="8482" uniqueCount="595">
  <si>
    <t>KABUPATEN/KOTA</t>
  </si>
  <si>
    <t>Jumlah</t>
  </si>
  <si>
    <t>PERAIRAN</t>
  </si>
  <si>
    <t>I k a n</t>
  </si>
  <si>
    <t>Sub jumlah</t>
  </si>
  <si>
    <t>Manyung</t>
  </si>
  <si>
    <t>Cendro</t>
  </si>
  <si>
    <t>Ikan sebelah</t>
  </si>
  <si>
    <t xml:space="preserve">Ekor kuning/      Pisang-pisang </t>
  </si>
  <si>
    <t xml:space="preserve">Lolosi biru </t>
  </si>
  <si>
    <t>Selar</t>
  </si>
  <si>
    <t>Kuwe</t>
  </si>
  <si>
    <t>Satuan : Ton</t>
  </si>
  <si>
    <t>Layang</t>
  </si>
  <si>
    <t>Sunglir</t>
  </si>
  <si>
    <t>Tetengkek</t>
  </si>
  <si>
    <t>Bawal hitam</t>
  </si>
  <si>
    <t>Bawal putih</t>
  </si>
  <si>
    <t xml:space="preserve">Daun bambu/ Talang-talang </t>
  </si>
  <si>
    <t xml:space="preserve">Bentong </t>
  </si>
  <si>
    <t xml:space="preserve">Kakap putih </t>
  </si>
  <si>
    <t xml:space="preserve">Golok golok </t>
  </si>
  <si>
    <t>Selanget</t>
  </si>
  <si>
    <t>Siro</t>
  </si>
  <si>
    <t xml:space="preserve">Japuh </t>
  </si>
  <si>
    <t xml:space="preserve">Tembang </t>
  </si>
  <si>
    <t xml:space="preserve">Lemuru </t>
  </si>
  <si>
    <t xml:space="preserve">Terubuk </t>
  </si>
  <si>
    <t>Lemadang</t>
  </si>
  <si>
    <t xml:space="preserve">Beloso/                                Buntut kerbo </t>
  </si>
  <si>
    <t>Ikan lidah</t>
  </si>
  <si>
    <t xml:space="preserve">Teri </t>
  </si>
  <si>
    <t>Ikan terbang</t>
  </si>
  <si>
    <t>Julung-julung</t>
  </si>
  <si>
    <t>Gerot-gerot</t>
  </si>
  <si>
    <t>Ikan gaji</t>
  </si>
  <si>
    <t>Ikan nomei/Lomei</t>
  </si>
  <si>
    <t xml:space="preserve">Ikan Layaran </t>
  </si>
  <si>
    <t>Setuhuk hitam</t>
  </si>
  <si>
    <t>Setuhuk biru</t>
  </si>
  <si>
    <t>Setuhuk loreng</t>
  </si>
  <si>
    <t xml:space="preserve">Ikan pedang </t>
  </si>
  <si>
    <t xml:space="preserve">Kapas-kapas   </t>
  </si>
  <si>
    <t xml:space="preserve">Peperek </t>
  </si>
  <si>
    <t>Lencam</t>
  </si>
  <si>
    <t xml:space="preserve">Kakap merah/   Bambangan </t>
  </si>
  <si>
    <t>Pinjalo</t>
  </si>
  <si>
    <t>Belanak</t>
  </si>
  <si>
    <t>Biji nangka karang</t>
  </si>
  <si>
    <t xml:space="preserve">Kuniran </t>
  </si>
  <si>
    <t xml:space="preserve">Biji nangka </t>
  </si>
  <si>
    <t xml:space="preserve">Kurisi  </t>
  </si>
  <si>
    <t>Kurau</t>
  </si>
  <si>
    <t xml:space="preserve">Kuro/Senangin </t>
  </si>
  <si>
    <t xml:space="preserve">Swanggi/                  Mata besar </t>
  </si>
  <si>
    <t xml:space="preserve">Serinding tembakau </t>
  </si>
  <si>
    <t xml:space="preserve">Gulamah/         Tigawaja </t>
  </si>
  <si>
    <t xml:space="preserve">Lisong </t>
  </si>
  <si>
    <t xml:space="preserve">Tongkol krai </t>
  </si>
  <si>
    <t>Tongkol komo</t>
  </si>
  <si>
    <t>Cakalang</t>
  </si>
  <si>
    <t xml:space="preserve">Kembung </t>
  </si>
  <si>
    <t>Banyar</t>
  </si>
  <si>
    <t xml:space="preserve">Kenyar </t>
  </si>
  <si>
    <t>Slengseng</t>
  </si>
  <si>
    <t xml:space="preserve">Tenggiri </t>
  </si>
  <si>
    <t>Tenggiri papan</t>
  </si>
  <si>
    <t xml:space="preserve">Albakora </t>
  </si>
  <si>
    <t>Madidihang</t>
  </si>
  <si>
    <t>Tuna sirip biru selatan</t>
  </si>
  <si>
    <t xml:space="preserve">Tuna mata besar  </t>
  </si>
  <si>
    <t xml:space="preserve">Tongkol abu-abu </t>
  </si>
  <si>
    <t xml:space="preserve">Kerapu karang </t>
  </si>
  <si>
    <t>Kerapu bebek</t>
  </si>
  <si>
    <t xml:space="preserve">Kerapu balong </t>
  </si>
  <si>
    <t xml:space="preserve">Kerapu lumpur </t>
  </si>
  <si>
    <t xml:space="preserve">Kerapu sunu </t>
  </si>
  <si>
    <t>Beronang lingkis</t>
  </si>
  <si>
    <t xml:space="preserve">Ikan beronang </t>
  </si>
  <si>
    <t xml:space="preserve">Beronang kuning </t>
  </si>
  <si>
    <t xml:space="preserve">Rejung </t>
  </si>
  <si>
    <t xml:space="preserve">Alu-alu/ Manggilala/Pucul  </t>
  </si>
  <si>
    <t xml:space="preserve">Senuk  </t>
  </si>
  <si>
    <t xml:space="preserve">Kerong-kerong  </t>
  </si>
  <si>
    <t xml:space="preserve">Layur </t>
  </si>
  <si>
    <t>Cucut tikus/               Cucut monyet</t>
  </si>
  <si>
    <t>Cucut lanyam</t>
  </si>
  <si>
    <t>Mako</t>
  </si>
  <si>
    <t>Ikan gergaji</t>
  </si>
  <si>
    <t>Cucut martil/                Capingan</t>
  </si>
  <si>
    <t>Cucut botol</t>
  </si>
  <si>
    <t>Pari kembang/             Pari macan</t>
  </si>
  <si>
    <t>Pari kelelawar</t>
  </si>
  <si>
    <t>Pari burung</t>
  </si>
  <si>
    <t>Pari hidung sekop</t>
  </si>
  <si>
    <t>Pari kekeh</t>
  </si>
  <si>
    <t xml:space="preserve">Ikan lainnya  </t>
  </si>
  <si>
    <t>Binatang kulit keras</t>
  </si>
  <si>
    <t xml:space="preserve">Udang putih/     Jerbung </t>
  </si>
  <si>
    <t xml:space="preserve">Udang krosok </t>
  </si>
  <si>
    <t>Udang ratu/    raja</t>
  </si>
  <si>
    <t xml:space="preserve">Udang windu </t>
  </si>
  <si>
    <t>Udang barong/Udang karang</t>
  </si>
  <si>
    <t xml:space="preserve">Udang lainnya </t>
  </si>
  <si>
    <t xml:space="preserve">Kepiting </t>
  </si>
  <si>
    <t xml:space="preserve">Rajungan </t>
  </si>
  <si>
    <t xml:space="preserve">Penyu </t>
  </si>
  <si>
    <t xml:space="preserve">Binatang berkulit keras lainnya </t>
  </si>
  <si>
    <t>Binatang lunak</t>
  </si>
  <si>
    <t xml:space="preserve">Kerang darah </t>
  </si>
  <si>
    <t>Kerang hijau</t>
  </si>
  <si>
    <t xml:space="preserve">Cumi-cumi </t>
  </si>
  <si>
    <t>Gurita</t>
  </si>
  <si>
    <t xml:space="preserve">Tiram </t>
  </si>
  <si>
    <t>Simping</t>
  </si>
  <si>
    <t xml:space="preserve">Kerang mutiara/Tapis-tapis </t>
  </si>
  <si>
    <t>Sotong</t>
  </si>
  <si>
    <t>Lola/Susu bundar</t>
  </si>
  <si>
    <t xml:space="preserve">Remis </t>
  </si>
  <si>
    <t>Binatang lunak lainnya</t>
  </si>
  <si>
    <t>Binatang air lainnya</t>
  </si>
  <si>
    <t>Teripang</t>
  </si>
  <si>
    <t>Bunga karang</t>
  </si>
  <si>
    <t xml:space="preserve">Ubur-ubur </t>
  </si>
  <si>
    <t xml:space="preserve">Lainnya </t>
  </si>
  <si>
    <t xml:space="preserve">Tumbuhan air </t>
  </si>
  <si>
    <t xml:space="preserve">Rumput laut </t>
  </si>
  <si>
    <t>Provinsi  :   Kalimantan Barat</t>
  </si>
  <si>
    <t>Tahun    : 2013</t>
  </si>
  <si>
    <t>Kab. Sambas</t>
  </si>
  <si>
    <t>Kab. Bengkayang</t>
  </si>
  <si>
    <t>Kab. Pontianak</t>
  </si>
  <si>
    <t>Kab. Ketapang</t>
  </si>
  <si>
    <t>Kota Pontianak</t>
  </si>
  <si>
    <t>Kota Singkawang</t>
  </si>
  <si>
    <t>Kab. Kubu Raya</t>
  </si>
  <si>
    <t>Kab. Kayong Utara</t>
  </si>
  <si>
    <t>Selatan/Barat Kalimantan</t>
  </si>
  <si>
    <t xml:space="preserve">Ikan napoleon </t>
  </si>
  <si>
    <t xml:space="preserve">Udang dogol </t>
  </si>
  <si>
    <r>
      <t xml:space="preserve">STATISTIK PRODUKSI PERIKANAN TANGKAP/ </t>
    </r>
    <r>
      <rPr>
        <b/>
        <i/>
        <sz val="11"/>
        <rFont val="Calibri"/>
        <family val="2"/>
      </rPr>
      <t>STATISTICS OF CAPTURE FISHERIES PRODUCTION</t>
    </r>
  </si>
  <si>
    <t>TAHUN</t>
  </si>
  <si>
    <r>
      <t xml:space="preserve">PROVINSI KALIMANTAN BARAT / </t>
    </r>
    <r>
      <rPr>
        <b/>
        <i/>
        <sz val="11"/>
        <rFont val="Calibri"/>
        <family val="2"/>
      </rPr>
      <t>WEST KALIMANTAN PROVINCE</t>
    </r>
  </si>
  <si>
    <t>*Sementara</t>
  </si>
  <si>
    <t>Perikanan Tangkap</t>
  </si>
  <si>
    <t>Capture Fisheries</t>
  </si>
  <si>
    <t>Produksi / Production</t>
  </si>
  <si>
    <t>Volume / Volume (Ton)</t>
  </si>
  <si>
    <t>Nilai / Value (Rp 1000)</t>
  </si>
  <si>
    <t>Perairan Laut / Marine</t>
  </si>
  <si>
    <t>Volume / Value(Ton)</t>
  </si>
  <si>
    <t>Ikan</t>
  </si>
  <si>
    <t>Ikan Sebelah</t>
  </si>
  <si>
    <t>Ekor Kuning/ Pisang pisang</t>
  </si>
  <si>
    <t>Lolosi biru</t>
  </si>
  <si>
    <t>Bawal Hitam</t>
  </si>
  <si>
    <t>Bawal Putih</t>
  </si>
  <si>
    <t>Bentong</t>
  </si>
  <si>
    <t>Kakap Putih</t>
  </si>
  <si>
    <t>Selangat</t>
  </si>
  <si>
    <t>Lemuru</t>
  </si>
  <si>
    <t>Terubuk</t>
  </si>
  <si>
    <t>Beloso Buntut Kerbo</t>
  </si>
  <si>
    <t>Ikan Lidah</t>
  </si>
  <si>
    <t>Teri</t>
  </si>
  <si>
    <t>Ikan Terbang</t>
  </si>
  <si>
    <t>Julung- Julung</t>
  </si>
  <si>
    <t>Gerot-gerot/ Kapas-kapas</t>
  </si>
  <si>
    <t>Ikan Nomel/ Lomei</t>
  </si>
  <si>
    <t>Ikan Layaran</t>
  </si>
  <si>
    <t>Setuhuk Hitam</t>
  </si>
  <si>
    <t>Setuhuk Biru</t>
  </si>
  <si>
    <t>Setuhuk Loreng</t>
  </si>
  <si>
    <t>Ikan Pedang</t>
  </si>
  <si>
    <t>Ikan Napoleon</t>
  </si>
  <si>
    <t>Kapas-Kapas</t>
  </si>
  <si>
    <t>Peperek</t>
  </si>
  <si>
    <t>Lencam/ Tumpu</t>
  </si>
  <si>
    <t>Kakap Merah /Bambangan</t>
  </si>
  <si>
    <t>Biji Nangka Karang</t>
  </si>
  <si>
    <t>Biji Nangka</t>
  </si>
  <si>
    <t>Kurisi</t>
  </si>
  <si>
    <t>Kuro/ Senangin</t>
  </si>
  <si>
    <t>Swanggi/ Mata Besar</t>
  </si>
  <si>
    <t>Serinding</t>
  </si>
  <si>
    <t>Gulamah/ Tigawaja</t>
  </si>
  <si>
    <t>Lisong</t>
  </si>
  <si>
    <t>Tongkol Kal</t>
  </si>
  <si>
    <t>Kembung</t>
  </si>
  <si>
    <t>Tenggiri</t>
  </si>
  <si>
    <t>Tenggiri Papan</t>
  </si>
  <si>
    <t>Albakora</t>
  </si>
  <si>
    <t>Kerapu Bebek</t>
  </si>
  <si>
    <t>Kerapu Balong</t>
  </si>
  <si>
    <t>Kerapu Lumpur</t>
  </si>
  <si>
    <t>Kerapuk Sunu</t>
  </si>
  <si>
    <t>Beronang Lingkis</t>
  </si>
  <si>
    <t>Ikan Beronang</t>
  </si>
  <si>
    <t>Beronang Kuning</t>
  </si>
  <si>
    <t>Rejung</t>
  </si>
  <si>
    <t>Layur</t>
  </si>
  <si>
    <t>Cucut Tikus/ Cucut Monyet</t>
  </si>
  <si>
    <t>Cucut Lanyam</t>
  </si>
  <si>
    <t>Cucut Botol</t>
  </si>
  <si>
    <t>Pari Kembang/ Pari Macan</t>
  </si>
  <si>
    <t>Pari Kelelawar</t>
  </si>
  <si>
    <t>Pari Burung</t>
  </si>
  <si>
    <t>Pari Kekeh</t>
  </si>
  <si>
    <t>Ikan Lainnya</t>
  </si>
  <si>
    <t>B. Keras</t>
  </si>
  <si>
    <t>U. Dogol</t>
  </si>
  <si>
    <t>U.Putih/ Jerbung</t>
  </si>
  <si>
    <t>U. Krosok</t>
  </si>
  <si>
    <t xml:space="preserve">Udang Ratu/ Raja </t>
  </si>
  <si>
    <t>U. Windu</t>
  </si>
  <si>
    <t>Udang Barong/ U. Karang</t>
  </si>
  <si>
    <t>U.Lainnnya</t>
  </si>
  <si>
    <t>Kepiting</t>
  </si>
  <si>
    <t>Rajungan</t>
  </si>
  <si>
    <t>Penyu</t>
  </si>
  <si>
    <t>Binatang Berkulit Krs Lainnya</t>
  </si>
  <si>
    <t>B. Lunak</t>
  </si>
  <si>
    <t>Kerang Darah</t>
  </si>
  <si>
    <t>Kerang Hijau</t>
  </si>
  <si>
    <t>Cumi-cumi</t>
  </si>
  <si>
    <t>Tiram</t>
  </si>
  <si>
    <t>Kerang Mutiara/ Tapis-tapis</t>
  </si>
  <si>
    <t>Lola/ Susu Bundar</t>
  </si>
  <si>
    <t>Remis</t>
  </si>
  <si>
    <t>B. air lainnya</t>
  </si>
  <si>
    <t>Binatang Lunak Lainnya</t>
  </si>
  <si>
    <t>Bunga Karang</t>
  </si>
  <si>
    <t>Ubur -ubur</t>
  </si>
  <si>
    <t>Tumbuhan air</t>
  </si>
  <si>
    <t>Bunga air lainnya</t>
  </si>
  <si>
    <t>Rumput Laut</t>
  </si>
  <si>
    <t>Perairan Umum / Inlandwater</t>
  </si>
  <si>
    <t>Volume (Ton)</t>
  </si>
  <si>
    <t>Betok</t>
  </si>
  <si>
    <t>sidat</t>
  </si>
  <si>
    <t>Tapah / Baung</t>
  </si>
  <si>
    <t>Keting</t>
  </si>
  <si>
    <t>S.Rawa</t>
  </si>
  <si>
    <t>S.Siam</t>
  </si>
  <si>
    <t>Gabus</t>
  </si>
  <si>
    <t>Toman</t>
  </si>
  <si>
    <t>Mujair</t>
  </si>
  <si>
    <t>Nila</t>
  </si>
  <si>
    <t>Lele</t>
  </si>
  <si>
    <t>Botia</t>
  </si>
  <si>
    <t>Berukung</t>
  </si>
  <si>
    <t>Beunteur</t>
  </si>
  <si>
    <t>Bilih</t>
  </si>
  <si>
    <t>Depik</t>
  </si>
  <si>
    <t>Genggehek</t>
  </si>
  <si>
    <t>Hampal</t>
  </si>
  <si>
    <t>Jelawat</t>
  </si>
  <si>
    <t>Kancera/kelabau</t>
  </si>
  <si>
    <t>Kendia</t>
  </si>
  <si>
    <t>Koan</t>
  </si>
  <si>
    <t>Lalang</t>
  </si>
  <si>
    <t>Lalawak</t>
  </si>
  <si>
    <t>Lukas</t>
  </si>
  <si>
    <t>Mas</t>
  </si>
  <si>
    <t>Nilem</t>
  </si>
  <si>
    <t>Parang</t>
  </si>
  <si>
    <t>Paray / Seluang</t>
  </si>
  <si>
    <t>Repang</t>
  </si>
  <si>
    <t>Salab</t>
  </si>
  <si>
    <t>Semah</t>
  </si>
  <si>
    <t>seren</t>
  </si>
  <si>
    <t>Tawes</t>
  </si>
  <si>
    <t>Tongkol Tebu</t>
  </si>
  <si>
    <t>Betutu</t>
  </si>
  <si>
    <t>Tambakan</t>
  </si>
  <si>
    <t>Sili</t>
  </si>
  <si>
    <t>Belida</t>
  </si>
  <si>
    <t>Gurami</t>
  </si>
  <si>
    <t>Siluk</t>
  </si>
  <si>
    <t>Patin Jambal</t>
  </si>
  <si>
    <t>Tempe</t>
  </si>
  <si>
    <t>Bentilap</t>
  </si>
  <si>
    <t>Lais</t>
  </si>
  <si>
    <t>Lempuk</t>
  </si>
  <si>
    <t>Ikan sumpit</t>
  </si>
  <si>
    <t>B.Keras</t>
  </si>
  <si>
    <t>Udang grago</t>
  </si>
  <si>
    <t>Udang Galah</t>
  </si>
  <si>
    <t>Udang tawar</t>
  </si>
  <si>
    <t>udang-udang yang lain</t>
  </si>
  <si>
    <t>B.Lunak</t>
  </si>
  <si>
    <t>siput</t>
  </si>
  <si>
    <t>B.Air lainnya</t>
  </si>
  <si>
    <t>Buaya</t>
  </si>
  <si>
    <t>Katak/benggala</t>
  </si>
  <si>
    <t>Kodok</t>
  </si>
  <si>
    <t>Kura-kura/labi-labi</t>
  </si>
  <si>
    <t>Provinsi :  Kalimantan Barat</t>
  </si>
  <si>
    <t>Kab. Landak</t>
  </si>
  <si>
    <t>Kab. Sanggau</t>
  </si>
  <si>
    <t>Kab. Sintang</t>
  </si>
  <si>
    <t>Kab. Kapuas Hulu</t>
  </si>
  <si>
    <t>Kab. Sekadau</t>
  </si>
  <si>
    <t>Kab. Melawi</t>
  </si>
  <si>
    <t>I   k   a   n</t>
  </si>
  <si>
    <t>Sidat</t>
  </si>
  <si>
    <t>Baung</t>
  </si>
  <si>
    <t>Sepat rawa</t>
  </si>
  <si>
    <t>Sepat siam</t>
  </si>
  <si>
    <t>Kancera</t>
  </si>
  <si>
    <t>Paray</t>
  </si>
  <si>
    <t>Seren</t>
  </si>
  <si>
    <t>Tontong tebu</t>
  </si>
  <si>
    <t>Gurame</t>
  </si>
  <si>
    <t>Patin jambal</t>
  </si>
  <si>
    <t>Ikan lainnya</t>
  </si>
  <si>
    <t>Binatang berkulit keras</t>
  </si>
  <si>
    <t>Udang galah</t>
  </si>
  <si>
    <t>Udang lainnya</t>
  </si>
  <si>
    <t>Siput</t>
  </si>
  <si>
    <t>Katak benggala</t>
  </si>
  <si>
    <t>Kura-kura/ Labi-labi</t>
  </si>
  <si>
    <t>Daun Bambu /Talang -talang</t>
  </si>
  <si>
    <t>Parang - Parang / Golok - Golok</t>
  </si>
  <si>
    <t>Puput / Japuh</t>
  </si>
  <si>
    <t>Tamban / Tembang</t>
  </si>
  <si>
    <t>Jenaha/ Tambangan / Kuniran</t>
  </si>
  <si>
    <t>Tongkol Komo</t>
  </si>
  <si>
    <t>Kenyar</t>
  </si>
  <si>
    <t>Tuna Sirip Biru Selatan</t>
  </si>
  <si>
    <t>Tuna Mata Besar</t>
  </si>
  <si>
    <t>Tongkol Abu-abu</t>
  </si>
  <si>
    <t>Kerapu Karang</t>
  </si>
  <si>
    <t>Alu-alu/Manggilala/ Pucul</t>
  </si>
  <si>
    <t>Senuk</t>
  </si>
  <si>
    <t>Kerong-kerong</t>
  </si>
  <si>
    <t>Ikan Gergaji</t>
  </si>
  <si>
    <t>Cucut Martil / Capingan</t>
  </si>
  <si>
    <t>Pari Hidung Sekop</t>
  </si>
  <si>
    <t>Satuan : Rp 1000,-</t>
  </si>
  <si>
    <t>Ikan nomei/ Lomei</t>
  </si>
  <si>
    <t xml:space="preserve">Alu-alu/ Manggilala/ Pucul  </t>
  </si>
  <si>
    <t>Udang barong/ Udang karang</t>
  </si>
  <si>
    <t xml:space="preserve">Kerang mutiara/ Tapis-tapis </t>
  </si>
  <si>
    <t>Rumah Tangga Perikanan/Fisheries Establishment (RTP)</t>
  </si>
  <si>
    <t>Armada / Fishing Vessel Fleet (Unit):</t>
  </si>
  <si>
    <t>Jukung</t>
  </si>
  <si>
    <t>Perahu Kecil</t>
  </si>
  <si>
    <t>Perahu Sedang</t>
  </si>
  <si>
    <t>Perahu Besar</t>
  </si>
  <si>
    <t>Motor Tempel</t>
  </si>
  <si>
    <t>Kapal Motor</t>
  </si>
  <si>
    <t>0 - 5 GT</t>
  </si>
  <si>
    <t>5 - 10 GT</t>
  </si>
  <si>
    <t>10 - 20 GT</t>
  </si>
  <si>
    <t>20 - 30 GT</t>
  </si>
  <si>
    <t>30 - 50 GT</t>
  </si>
  <si>
    <t>50 GT Keatas</t>
  </si>
  <si>
    <t>Perahu  Tanpa  Motor</t>
  </si>
  <si>
    <t>Kecil</t>
  </si>
  <si>
    <t>Sedang</t>
  </si>
  <si>
    <t>Besar</t>
  </si>
  <si>
    <t>Perahu Motor Tempel</t>
  </si>
  <si>
    <t>Alat Penangkap / Fishing Gear (Unit)</t>
  </si>
  <si>
    <t>Pukat Tarik Udang Ganda</t>
  </si>
  <si>
    <t>Pukat Tarik Udang Tunggal</t>
  </si>
  <si>
    <t>Pukat Tarik Berbingkai</t>
  </si>
  <si>
    <t>Pukat Tarik Ikan</t>
  </si>
  <si>
    <t>Payang ( termasuk lampara )</t>
  </si>
  <si>
    <t>Dogol ( termasuk lampara dasar, cantrang )</t>
  </si>
  <si>
    <t>Pukat pantai ( jaring arad )</t>
  </si>
  <si>
    <t>Pukat Cincin/ Purse Seine</t>
  </si>
  <si>
    <t>Jaring Insang Hanyut/Nyoln</t>
  </si>
  <si>
    <t>Jaring Insang Lingkar</t>
  </si>
  <si>
    <t>Jaring klitik / Pukat Plastik</t>
  </si>
  <si>
    <t>Jaring Insang Tetap</t>
  </si>
  <si>
    <t>Jaring tiga lapis</t>
  </si>
  <si>
    <t>Bagan Perahu/Rakit</t>
  </si>
  <si>
    <t>Bagan tancap</t>
  </si>
  <si>
    <t>Serok dan Songkur</t>
  </si>
  <si>
    <t>Anco</t>
  </si>
  <si>
    <t>Rawai Tuna</t>
  </si>
  <si>
    <t>Rawai hanyut lain selain rawai tuna</t>
  </si>
  <si>
    <t>Rawai Tetap</t>
  </si>
  <si>
    <t>Rawai tetap dasar</t>
  </si>
  <si>
    <t>Huate</t>
  </si>
  <si>
    <t>Pancing Tonda</t>
  </si>
  <si>
    <t>Pancing Ular</t>
  </si>
  <si>
    <t>Pancing Tegak</t>
  </si>
  <si>
    <t>Pancing Cumi</t>
  </si>
  <si>
    <t>Pancing lainnya.</t>
  </si>
  <si>
    <t>Sero</t>
  </si>
  <si>
    <t>Jermal</t>
  </si>
  <si>
    <t>Bubu ( termasuk Bubu ambal )</t>
  </si>
  <si>
    <t>Perangkap Lainnya.</t>
  </si>
  <si>
    <t>Alat pengumpul rumput laut</t>
  </si>
  <si>
    <t>Alat penangkap kerang</t>
  </si>
  <si>
    <t>Alat penangkap Teripang</t>
  </si>
  <si>
    <t>Alat penagkap kepiting</t>
  </si>
  <si>
    <t>Muroami</t>
  </si>
  <si>
    <t>Jala tebar</t>
  </si>
  <si>
    <t>Garpu dan Tombak, dan lain - lain.</t>
  </si>
  <si>
    <t>Jaring Insang Hanyut</t>
  </si>
  <si>
    <t>Pancing</t>
  </si>
  <si>
    <t>Lain-lain</t>
  </si>
  <si>
    <t>Kategori besarnya usaha</t>
  </si>
  <si>
    <t>Perahu tanpa motor</t>
  </si>
  <si>
    <t>Perahu papan</t>
  </si>
  <si>
    <t>Motor tempel</t>
  </si>
  <si>
    <t>Kapal motor</t>
  </si>
  <si>
    <t xml:space="preserve">Ukuran kapal motor </t>
  </si>
  <si>
    <t>&lt; 5</t>
  </si>
  <si>
    <t>GT</t>
  </si>
  <si>
    <t>5-10</t>
  </si>
  <si>
    <t>10-20</t>
  </si>
  <si>
    <t>20-30</t>
  </si>
  <si>
    <t>30-50</t>
  </si>
  <si>
    <t>50-100</t>
  </si>
  <si>
    <t>Satuan : Buah</t>
  </si>
  <si>
    <t>Perahu Tanpa Motor</t>
  </si>
  <si>
    <t>Perahu Papan Kecil</t>
  </si>
  <si>
    <t>Perahu Papan Sedang</t>
  </si>
  <si>
    <t>Perahu Papan Besar</t>
  </si>
  <si>
    <t>Pukat tarik</t>
  </si>
  <si>
    <t xml:space="preserve">  Pukat tarik udang ganda</t>
  </si>
  <si>
    <t xml:space="preserve">  Pukat tarik udang tunggal </t>
  </si>
  <si>
    <t xml:space="preserve">  Pukat tarik berbingkai </t>
  </si>
  <si>
    <t xml:space="preserve">  Pukat tarik ikan</t>
  </si>
  <si>
    <t>Pukat kantong</t>
  </si>
  <si>
    <t xml:space="preserve">  Payang (termasuk Lampara)</t>
  </si>
  <si>
    <t xml:space="preserve">  Dogol (termasuk Lampara dasar, Cantrang)</t>
  </si>
  <si>
    <t>Pukat pantai                    (Jaring arad)</t>
  </si>
  <si>
    <t xml:space="preserve"> Satuan : Unit</t>
  </si>
  <si>
    <t xml:space="preserve">  Pukat cincin </t>
  </si>
  <si>
    <t>Jaring insang</t>
  </si>
  <si>
    <t xml:space="preserve">  Jaring insang hanyut</t>
  </si>
  <si>
    <t xml:space="preserve">  Jaring insang lingkar</t>
  </si>
  <si>
    <t xml:space="preserve">  Jaring klitik</t>
  </si>
  <si>
    <t xml:space="preserve">  Jaring insang tetap</t>
  </si>
  <si>
    <t xml:space="preserve">  Jaring tiga lapis </t>
  </si>
  <si>
    <t xml:space="preserve">Jaring angkat </t>
  </si>
  <si>
    <t xml:space="preserve">  Bagan perahu/rakit </t>
  </si>
  <si>
    <t xml:space="preserve">  Bagan tancap</t>
  </si>
  <si>
    <t xml:space="preserve">  Serok dan Songko</t>
  </si>
  <si>
    <t xml:space="preserve">  Anco</t>
  </si>
  <si>
    <t>Jaring angkat lainnya</t>
  </si>
  <si>
    <t xml:space="preserve">  Rawai tuna </t>
  </si>
  <si>
    <t xml:space="preserve">  Rawai hanyut lain selain rawai tuna</t>
  </si>
  <si>
    <t xml:space="preserve">  Rawai tetap</t>
  </si>
  <si>
    <t xml:space="preserve">  Rawai tetap dasar  </t>
  </si>
  <si>
    <t xml:space="preserve">  Huhate</t>
  </si>
  <si>
    <t xml:space="preserve">  Pancing tonda </t>
  </si>
  <si>
    <t xml:space="preserve">  Pancing ulur </t>
  </si>
  <si>
    <t xml:space="preserve">  Pancing tegak </t>
  </si>
  <si>
    <t xml:space="preserve">  Pancing cumi</t>
  </si>
  <si>
    <t xml:space="preserve">  Pancing lainnya</t>
  </si>
  <si>
    <t xml:space="preserve">Perangkap </t>
  </si>
  <si>
    <t xml:space="preserve">  Sero                    (termasuk Kelong)</t>
  </si>
  <si>
    <t xml:space="preserve">  Jermal </t>
  </si>
  <si>
    <t xml:space="preserve">  Bubu (termasuk Bubu ambal) </t>
  </si>
  <si>
    <t xml:space="preserve">  Perangkap lainnya</t>
  </si>
  <si>
    <t>Alat pengumpul dan alat penangkap</t>
  </si>
  <si>
    <t xml:space="preserve">  Alat pengumpul rumput laut</t>
  </si>
  <si>
    <t xml:space="preserve">  Alat penangkap kerang</t>
  </si>
  <si>
    <t xml:space="preserve">  Alat penangkap teripang (Ladung)</t>
  </si>
  <si>
    <t xml:space="preserve">  Alat penangkap kepiting</t>
  </si>
  <si>
    <t xml:space="preserve">  Muroami</t>
  </si>
  <si>
    <t xml:space="preserve">  Jala tebar</t>
  </si>
  <si>
    <t xml:space="preserve">  Garpu dan Tombak,               dan lain-lain.</t>
  </si>
  <si>
    <t>Jaring Angkat Lainnya</t>
  </si>
  <si>
    <t xml:space="preserve"> Jaring insang hanyut</t>
  </si>
  <si>
    <t xml:space="preserve"> Jaring insang tetap</t>
  </si>
  <si>
    <t>Jaring angkat</t>
  </si>
  <si>
    <t xml:space="preserve"> Serok dan songko</t>
  </si>
  <si>
    <t xml:space="preserve"> Anco</t>
  </si>
  <si>
    <t xml:space="preserve"> Rawai</t>
  </si>
  <si>
    <t xml:space="preserve"> Pancing</t>
  </si>
  <si>
    <t>Perangkap</t>
  </si>
  <si>
    <t xml:space="preserve"> Sero</t>
  </si>
  <si>
    <t xml:space="preserve"> Jermal</t>
  </si>
  <si>
    <t xml:space="preserve"> Bubu</t>
  </si>
  <si>
    <t xml:space="preserve"> Perangkap lainnya</t>
  </si>
  <si>
    <t xml:space="preserve"> Jala tebar</t>
  </si>
  <si>
    <t>Satuan : Unit</t>
  </si>
  <si>
    <t xml:space="preserve"> Garpu dan tombak</t>
  </si>
  <si>
    <t>Perangkap Lain-lain</t>
  </si>
  <si>
    <t>Perangkap Sero</t>
  </si>
  <si>
    <t>Perangkap Jermal</t>
  </si>
  <si>
    <t>Perangkap Bubu</t>
  </si>
  <si>
    <t>Pancing Rawai</t>
  </si>
  <si>
    <t>Jaring Angkat Anco</t>
  </si>
  <si>
    <t>Jaring Angkat Serok dan Songko</t>
  </si>
  <si>
    <t>Garpu dan Tombak</t>
  </si>
  <si>
    <t>Penangkapan di Laut</t>
  </si>
  <si>
    <t>Penangkapan di Perairan Umum</t>
  </si>
  <si>
    <t xml:space="preserve">Jumlah Total Penangkapan </t>
  </si>
  <si>
    <t>RTP</t>
  </si>
  <si>
    <t>Armada</t>
  </si>
  <si>
    <t>Volume</t>
  </si>
  <si>
    <t>Nilai Produksi</t>
  </si>
  <si>
    <t>Kabupaten / Kota</t>
  </si>
  <si>
    <t>( RTP)</t>
  </si>
  <si>
    <t>(Unit)</t>
  </si>
  <si>
    <t>(Ton)</t>
  </si>
  <si>
    <t>(Rp.1.000,-)</t>
  </si>
  <si>
    <t>JUMLAH</t>
  </si>
  <si>
    <t>KOTA SINGKAWANG</t>
  </si>
  <si>
    <t>KOTA PONTIANAK</t>
  </si>
  <si>
    <t>KABUPATEN SAMBAS</t>
  </si>
  <si>
    <t>KABUPATEN BENGKAYANG</t>
  </si>
  <si>
    <t>KABUPATEN LANDAK</t>
  </si>
  <si>
    <t>KABUPATEN SANGGAU</t>
  </si>
  <si>
    <t>KABUPATEN KETAPANG</t>
  </si>
  <si>
    <t>KABUPATEN SEKADAU</t>
  </si>
  <si>
    <t>KABUPATEN MELAWI</t>
  </si>
  <si>
    <t>KABUPATEN KAYONG UTARA</t>
  </si>
  <si>
    <t>KABUPATEN SINTANG</t>
  </si>
  <si>
    <t>KABUPATEN KAPUAS HULU</t>
  </si>
  <si>
    <t>-</t>
  </si>
  <si>
    <t>Perangkap lain-lainnya</t>
  </si>
  <si>
    <t xml:space="preserve">Cucut </t>
  </si>
  <si>
    <t>Keting / Lundu</t>
  </si>
  <si>
    <t>Tanpa Perahu</t>
  </si>
  <si>
    <t xml:space="preserve">Pari </t>
  </si>
  <si>
    <t>Tongkol Krai (putih)</t>
  </si>
  <si>
    <t>Pancing Ulur</t>
  </si>
  <si>
    <t>Togo / Ambai</t>
  </si>
  <si>
    <t>U. Rebon</t>
  </si>
  <si>
    <t>Udang Rebon</t>
  </si>
  <si>
    <t>Keting/Lundu/Juara</t>
  </si>
  <si>
    <t>Sepat Rawa</t>
  </si>
  <si>
    <t>Sepat Siam</t>
  </si>
  <si>
    <t>Kelabau</t>
  </si>
  <si>
    <t>Kebali</t>
  </si>
  <si>
    <t>Sumpit</t>
  </si>
  <si>
    <t>Kapah</t>
  </si>
  <si>
    <t>Kapal ikan ukuran &lt; 5 GT</t>
  </si>
  <si>
    <t>Kapal ikan ukuran 6-10 GT</t>
  </si>
  <si>
    <t>Kapal ikan ukuran 11-30 GT</t>
  </si>
  <si>
    <t>Kapal ikan ukuran &gt; 30 GT</t>
  </si>
  <si>
    <t>Dagol ( termasuk lampara dasar, cantrang )</t>
  </si>
  <si>
    <t>Tramell Net</t>
  </si>
  <si>
    <t>Pari</t>
  </si>
  <si>
    <t>Jumlah Nelayan (Orang)</t>
  </si>
  <si>
    <t>Lainnya</t>
  </si>
  <si>
    <t>Tengadak</t>
  </si>
  <si>
    <t>Lampan</t>
  </si>
  <si>
    <t>Tilan</t>
  </si>
  <si>
    <t>Juara</t>
  </si>
  <si>
    <t>Tapah</t>
  </si>
  <si>
    <t xml:space="preserve">Pancing </t>
  </si>
  <si>
    <t>KABUPATEN MEMPAWAH</t>
  </si>
  <si>
    <t>KABUPATEN KUBU RAYA</t>
  </si>
  <si>
    <t>R I N G K A S A N  DATA TAHUN  2016</t>
  </si>
  <si>
    <t>DATA SUMMARY OF 2016</t>
  </si>
  <si>
    <t>Manyong</t>
  </si>
  <si>
    <t>I</t>
  </si>
  <si>
    <t>II</t>
  </si>
  <si>
    <t>III</t>
  </si>
  <si>
    <t>IV</t>
  </si>
  <si>
    <t xml:space="preserve"> - </t>
  </si>
  <si>
    <t>Rumah Tangga Perikanan / Fisheries Establishment (RTP)</t>
  </si>
  <si>
    <t>Armada / Fishing Vessel Fleet (Unit)</t>
  </si>
  <si>
    <t xml:space="preserve">Tapah </t>
  </si>
  <si>
    <t>Bilis</t>
  </si>
  <si>
    <t>Jumlah Nelayan (orang)</t>
  </si>
  <si>
    <t>Patin</t>
  </si>
  <si>
    <t>Udang Tawar</t>
  </si>
  <si>
    <t>Bouke Ami</t>
  </si>
  <si>
    <t>acak</t>
  </si>
  <si>
    <r>
      <t xml:space="preserve">Produksi / </t>
    </r>
    <r>
      <rPr>
        <b/>
        <i/>
        <sz val="11"/>
        <rFont val="Calibri"/>
        <family val="2"/>
      </rPr>
      <t>Production</t>
    </r>
  </si>
  <si>
    <r>
      <t xml:space="preserve">Volume / </t>
    </r>
    <r>
      <rPr>
        <b/>
        <i/>
        <sz val="11"/>
        <rFont val="Calibri"/>
        <family val="2"/>
      </rPr>
      <t>Volume (Ton)</t>
    </r>
  </si>
  <si>
    <r>
      <t xml:space="preserve">Nilai / </t>
    </r>
    <r>
      <rPr>
        <b/>
        <i/>
        <sz val="11"/>
        <rFont val="Calibri"/>
        <family val="2"/>
      </rPr>
      <t>Value (Rp 1000)</t>
    </r>
  </si>
  <si>
    <r>
      <t xml:space="preserve">Perairan Laut / </t>
    </r>
    <r>
      <rPr>
        <b/>
        <i/>
        <sz val="11"/>
        <rFont val="Calibri"/>
        <family val="2"/>
      </rPr>
      <t>Marine</t>
    </r>
  </si>
  <si>
    <r>
      <t xml:space="preserve">Volume / </t>
    </r>
    <r>
      <rPr>
        <b/>
        <i/>
        <sz val="11"/>
        <rFont val="Calibri"/>
        <family val="2"/>
      </rPr>
      <t>Value(Ton)</t>
    </r>
  </si>
  <si>
    <r>
      <t xml:space="preserve">Perairan Umum / </t>
    </r>
    <r>
      <rPr>
        <b/>
        <i/>
        <sz val="11"/>
        <rFont val="Calibri"/>
        <family val="2"/>
      </rPr>
      <t>Inlandwater</t>
    </r>
  </si>
  <si>
    <r>
      <t>Nilai /</t>
    </r>
    <r>
      <rPr>
        <b/>
        <i/>
        <sz val="11"/>
        <rFont val="Calibri"/>
        <family val="2"/>
      </rPr>
      <t xml:space="preserve"> Value (Rp 1000)</t>
    </r>
  </si>
  <si>
    <r>
      <t xml:space="preserve">Rumah Tangga Perikanan / </t>
    </r>
    <r>
      <rPr>
        <b/>
        <i/>
        <sz val="11"/>
        <rFont val="Calibri"/>
        <family val="2"/>
      </rPr>
      <t>Fisheries Establishment (RTP)</t>
    </r>
  </si>
  <si>
    <r>
      <t xml:space="preserve">Armada / </t>
    </r>
    <r>
      <rPr>
        <b/>
        <i/>
        <sz val="11"/>
        <rFont val="Calibri"/>
        <family val="2"/>
      </rPr>
      <t>Fishing Vessel Fleet (Unit)</t>
    </r>
  </si>
  <si>
    <r>
      <t>Perairan Umum /</t>
    </r>
    <r>
      <rPr>
        <b/>
        <i/>
        <sz val="11"/>
        <rFont val="Calibri"/>
        <family val="2"/>
      </rPr>
      <t xml:space="preserve"> Inlandwater</t>
    </r>
  </si>
  <si>
    <r>
      <t xml:space="preserve">Alat Penangkap / </t>
    </r>
    <r>
      <rPr>
        <b/>
        <i/>
        <sz val="11"/>
        <rFont val="Calibri"/>
        <family val="2"/>
      </rPr>
      <t>Fishing Gear (Unit)</t>
    </r>
  </si>
  <si>
    <r>
      <t xml:space="preserve">KABUPATEN SAMBAS / </t>
    </r>
    <r>
      <rPr>
        <b/>
        <i/>
        <sz val="11"/>
        <rFont val="Calibri"/>
        <family val="2"/>
      </rPr>
      <t>SAMBAS REGENCY</t>
    </r>
  </si>
  <si>
    <r>
      <t xml:space="preserve">KABUPATEN BENGKAYANG / </t>
    </r>
    <r>
      <rPr>
        <b/>
        <i/>
        <sz val="11"/>
        <rFont val="Calibri"/>
        <family val="2"/>
      </rPr>
      <t>BENGKAYANG REGENCY</t>
    </r>
  </si>
  <si>
    <r>
      <t xml:space="preserve">KABUPATEN LANDAK / </t>
    </r>
    <r>
      <rPr>
        <b/>
        <i/>
        <sz val="11"/>
        <rFont val="Calibri"/>
        <family val="2"/>
      </rPr>
      <t>LANDAK REGENCY</t>
    </r>
  </si>
  <si>
    <r>
      <t xml:space="preserve">KABUPATEN PONTIANAK / </t>
    </r>
    <r>
      <rPr>
        <b/>
        <i/>
        <sz val="11"/>
        <rFont val="Calibri"/>
        <family val="2"/>
      </rPr>
      <t>PONTIANAK REGENCY</t>
    </r>
  </si>
  <si>
    <r>
      <t xml:space="preserve">KABUPATEN SANGGAU / </t>
    </r>
    <r>
      <rPr>
        <b/>
        <i/>
        <sz val="11"/>
        <rFont val="Calibri"/>
        <family val="2"/>
      </rPr>
      <t>SANGGAU REGENCY</t>
    </r>
  </si>
  <si>
    <r>
      <t xml:space="preserve">KABUPATEN KETAPANG / </t>
    </r>
    <r>
      <rPr>
        <b/>
        <i/>
        <sz val="11"/>
        <rFont val="Calibri"/>
        <family val="2"/>
      </rPr>
      <t>KETAPANG REGENCY</t>
    </r>
  </si>
  <si>
    <r>
      <t xml:space="preserve">KABUPATEN SINTANG / </t>
    </r>
    <r>
      <rPr>
        <b/>
        <i/>
        <sz val="11"/>
        <rFont val="Calibri"/>
        <family val="2"/>
      </rPr>
      <t>SINTANG REGENCY</t>
    </r>
  </si>
  <si>
    <r>
      <t xml:space="preserve">KABUPATEN KAPUAS HULU / </t>
    </r>
    <r>
      <rPr>
        <b/>
        <i/>
        <sz val="11"/>
        <rFont val="Calibri"/>
        <family val="2"/>
      </rPr>
      <t>KAPUAS HULU REGENCY</t>
    </r>
  </si>
  <si>
    <r>
      <t xml:space="preserve">KABUPATEN SEKADAU / </t>
    </r>
    <r>
      <rPr>
        <b/>
        <i/>
        <sz val="11"/>
        <rFont val="Calibri"/>
        <family val="2"/>
      </rPr>
      <t>SEKADAU REGENCY</t>
    </r>
  </si>
  <si>
    <r>
      <t xml:space="preserve">KABUPATEN MELAWI / </t>
    </r>
    <r>
      <rPr>
        <i/>
        <sz val="11"/>
        <color indexed="8"/>
        <rFont val="Calibri"/>
        <family val="2"/>
      </rPr>
      <t>MELAWI REGENCY</t>
    </r>
  </si>
  <si>
    <r>
      <t xml:space="preserve">KOTA PONTIANAK / </t>
    </r>
    <r>
      <rPr>
        <b/>
        <i/>
        <sz val="11"/>
        <rFont val="Calibri"/>
        <family val="2"/>
      </rPr>
      <t>PONTIANAK CITY</t>
    </r>
  </si>
  <si>
    <r>
      <t xml:space="preserve">KOTA SINGKAWANG / </t>
    </r>
    <r>
      <rPr>
        <b/>
        <i/>
        <sz val="11"/>
        <rFont val="Calibri"/>
        <family val="2"/>
      </rPr>
      <t>SINGKAWANG CITY</t>
    </r>
  </si>
  <si>
    <r>
      <t xml:space="preserve">KABUPATEN KUBU RAYA / </t>
    </r>
    <r>
      <rPr>
        <b/>
        <i/>
        <sz val="11"/>
        <rFont val="Calibri"/>
        <family val="2"/>
      </rPr>
      <t>KUBU RAYA REGENCY</t>
    </r>
  </si>
  <si>
    <r>
      <t xml:space="preserve">KABUPATEN KAYONG UTARA / </t>
    </r>
    <r>
      <rPr>
        <b/>
        <i/>
        <sz val="11"/>
        <rFont val="Calibri"/>
        <family val="2"/>
      </rPr>
      <t>KAYONG UTARA REGENCY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</si>
</sst>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0.0;* #\ ##0.0;\ \ \ &quot;-&quot;"/>
    <numFmt numFmtId="165" formatCode="_(* #,##0.0_);_(* \(#,##0.0\);_(* &quot;-&quot;??_);_(@_)"/>
    <numFmt numFmtId="166" formatCode="_(* #,##0.00_);_(* \(#,##0.00\);_(* &quot;-&quot;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i/>
      <sz val="12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3" fillId="0" borderId="0" xfId="0" applyFont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2" fillId="0" borderId="16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164" fontId="3" fillId="0" borderId="17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164" fontId="2" fillId="0" borderId="18" xfId="0" applyNumberFormat="1" applyFont="1" applyBorder="1" applyAlignment="1" applyProtection="1">
      <alignment vertical="center"/>
      <protection/>
    </xf>
    <xf numFmtId="164" fontId="3" fillId="0" borderId="19" xfId="0" applyNumberFormat="1" applyFont="1" applyBorder="1" applyAlignment="1" applyProtection="1">
      <alignment vertical="center"/>
      <protection/>
    </xf>
    <xf numFmtId="164" fontId="3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164" fontId="2" fillId="0" borderId="13" xfId="0" applyNumberFormat="1" applyFont="1" applyBorder="1" applyAlignment="1" applyProtection="1">
      <alignment vertical="center"/>
      <protection/>
    </xf>
    <xf numFmtId="164" fontId="3" fillId="0" borderId="14" xfId="0" applyNumberFormat="1" applyFont="1" applyBorder="1" applyAlignment="1" applyProtection="1">
      <alignment vertical="center"/>
      <protection/>
    </xf>
    <xf numFmtId="164" fontId="3" fillId="0" borderId="15" xfId="0" applyNumberFormat="1" applyFont="1" applyBorder="1" applyAlignment="1" applyProtection="1">
      <alignment vertical="center"/>
      <protection/>
    </xf>
    <xf numFmtId="165" fontId="2" fillId="0" borderId="13" xfId="42" applyNumberFormat="1" applyFont="1" applyBorder="1" applyAlignment="1" applyProtection="1">
      <alignment vertical="center"/>
      <protection/>
    </xf>
    <xf numFmtId="165" fontId="3" fillId="0" borderId="14" xfId="42" applyNumberFormat="1" applyFont="1" applyBorder="1" applyAlignment="1" applyProtection="1">
      <alignment vertical="center"/>
      <protection/>
    </xf>
    <xf numFmtId="164" fontId="2" fillId="0" borderId="18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4" fontId="6" fillId="0" borderId="31" xfId="43" applyNumberFormat="1" applyFont="1" applyBorder="1" applyAlignment="1">
      <alignment horizontal="right"/>
    </xf>
    <xf numFmtId="4" fontId="7" fillId="0" borderId="31" xfId="43" applyNumberFormat="1" applyFont="1" applyBorder="1" applyAlignment="1">
      <alignment horizontal="right"/>
    </xf>
    <xf numFmtId="0" fontId="9" fillId="0" borderId="29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0" xfId="43" applyNumberFormat="1" applyFont="1" applyBorder="1" applyAlignment="1">
      <alignment horizontal="right"/>
    </xf>
    <xf numFmtId="4" fontId="7" fillId="0" borderId="0" xfId="43" applyNumberFormat="1" applyFont="1" applyBorder="1" applyAlignment="1">
      <alignment horizontal="right"/>
    </xf>
    <xf numFmtId="0" fontId="10" fillId="0" borderId="21" xfId="0" applyFont="1" applyBorder="1" applyAlignment="1" applyProtection="1">
      <alignment horizontal="left" vertical="center" indent="1"/>
      <protection/>
    </xf>
    <xf numFmtId="0" fontId="11" fillId="0" borderId="11" xfId="0" applyFont="1" applyBorder="1" applyAlignment="1" applyProtection="1">
      <alignment horizontal="left" vertical="center" inden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/>
    </xf>
    <xf numFmtId="41" fontId="6" fillId="0" borderId="31" xfId="43" applyFont="1" applyBorder="1" applyAlignment="1">
      <alignment horizontal="right"/>
    </xf>
    <xf numFmtId="0" fontId="7" fillId="0" borderId="29" xfId="0" applyFont="1" applyBorder="1" applyAlignment="1">
      <alignment/>
    </xf>
    <xf numFmtId="41" fontId="7" fillId="0" borderId="31" xfId="43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1" fontId="7" fillId="0" borderId="31" xfId="0" applyNumberFormat="1" applyFont="1" applyBorder="1" applyAlignment="1">
      <alignment/>
    </xf>
    <xf numFmtId="41" fontId="7" fillId="0" borderId="31" xfId="43" applyFont="1" applyBorder="1" applyAlignment="1">
      <alignment horizontal="center"/>
    </xf>
    <xf numFmtId="0" fontId="6" fillId="0" borderId="28" xfId="0" applyFont="1" applyBorder="1" applyAlignment="1">
      <alignment/>
    </xf>
    <xf numFmtId="41" fontId="6" fillId="0" borderId="31" xfId="43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41" fontId="7" fillId="0" borderId="35" xfId="43" applyFont="1" applyBorder="1" applyAlignment="1">
      <alignment horizontal="righ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41" fontId="12" fillId="0" borderId="31" xfId="43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41" fontId="7" fillId="0" borderId="39" xfId="43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1" fontId="53" fillId="0" borderId="21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1" fontId="51" fillId="0" borderId="21" xfId="0" applyNumberFormat="1" applyFont="1" applyBorder="1" applyAlignment="1">
      <alignment horizontal="center"/>
    </xf>
    <xf numFmtId="166" fontId="51" fillId="0" borderId="21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1" xfId="43" applyNumberFormat="1" applyFont="1" applyBorder="1" applyAlignment="1">
      <alignment/>
    </xf>
    <xf numFmtId="41" fontId="0" fillId="0" borderId="2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4" fontId="4" fillId="0" borderId="31" xfId="43" applyNumberFormat="1" applyFont="1" applyBorder="1" applyAlignment="1">
      <alignment horizontal="right"/>
    </xf>
    <xf numFmtId="4" fontId="17" fillId="0" borderId="31" xfId="43" applyNumberFormat="1" applyFont="1" applyBorder="1" applyAlignment="1">
      <alignment horizontal="right"/>
    </xf>
    <xf numFmtId="0" fontId="17" fillId="0" borderId="29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17" fillId="0" borderId="30" xfId="0" applyFont="1" applyBorder="1" applyAlignment="1">
      <alignment/>
    </xf>
    <xf numFmtId="41" fontId="4" fillId="0" borderId="31" xfId="43" applyFont="1" applyBorder="1" applyAlignment="1">
      <alignment horizontal="right"/>
    </xf>
    <xf numFmtId="0" fontId="17" fillId="0" borderId="29" xfId="0" applyFont="1" applyBorder="1" applyAlignment="1">
      <alignment/>
    </xf>
    <xf numFmtId="41" fontId="17" fillId="0" borderId="31" xfId="43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41" fontId="18" fillId="0" borderId="31" xfId="43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/>
    </xf>
    <xf numFmtId="41" fontId="17" fillId="0" borderId="3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41" fontId="17" fillId="0" borderId="31" xfId="43" applyFont="1" applyBorder="1" applyAlignment="1">
      <alignment horizontal="center"/>
    </xf>
    <xf numFmtId="0" fontId="4" fillId="0" borderId="28" xfId="0" applyFont="1" applyBorder="1" applyAlignment="1">
      <alignment/>
    </xf>
    <xf numFmtId="41" fontId="4" fillId="0" borderId="31" xfId="43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41" fontId="17" fillId="0" borderId="39" xfId="43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7" fillId="0" borderId="34" xfId="0" applyFont="1" applyBorder="1" applyAlignment="1">
      <alignment/>
    </xf>
    <xf numFmtId="41" fontId="17" fillId="0" borderId="35" xfId="43" applyFont="1" applyBorder="1" applyAlignment="1">
      <alignment horizontal="right"/>
    </xf>
    <xf numFmtId="43" fontId="0" fillId="0" borderId="0" xfId="42" applyFont="1" applyAlignment="1">
      <alignment/>
    </xf>
    <xf numFmtId="0" fontId="54" fillId="0" borderId="28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30" xfId="0" applyFont="1" applyBorder="1" applyAlignment="1">
      <alignment/>
    </xf>
    <xf numFmtId="0" fontId="17" fillId="0" borderId="21" xfId="0" applyFont="1" applyBorder="1" applyAlignment="1">
      <alignment horizontal="center"/>
    </xf>
    <xf numFmtId="166" fontId="0" fillId="0" borderId="39" xfId="43" applyNumberFormat="1" applyFont="1" applyBorder="1" applyAlignment="1">
      <alignment/>
    </xf>
    <xf numFmtId="0" fontId="4" fillId="0" borderId="30" xfId="0" applyFont="1" applyBorder="1" applyAlignment="1">
      <alignment/>
    </xf>
    <xf numFmtId="41" fontId="0" fillId="0" borderId="0" xfId="0" applyNumberFormat="1" applyFont="1" applyAlignment="1">
      <alignment/>
    </xf>
    <xf numFmtId="0" fontId="17" fillId="0" borderId="33" xfId="0" applyFont="1" applyBorder="1" applyAlignment="1">
      <alignment/>
    </xf>
    <xf numFmtId="41" fontId="17" fillId="0" borderId="35" xfId="43" applyFont="1" applyBorder="1" applyAlignment="1">
      <alignment horizontal="center"/>
    </xf>
    <xf numFmtId="41" fontId="17" fillId="0" borderId="39" xfId="43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43" fontId="0" fillId="0" borderId="31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view="pageBreakPreview" zoomScaleSheetLayoutView="100" zoomScalePageLayoutView="0" workbookViewId="0" topLeftCell="A5">
      <selection activeCell="L9" sqref="L9"/>
    </sheetView>
  </sheetViews>
  <sheetFormatPr defaultColWidth="9.140625" defaultRowHeight="15"/>
  <cols>
    <col min="1" max="1" width="2.7109375" style="0" customWidth="1"/>
    <col min="2" max="2" width="26.7109375" style="0" bestFit="1" customWidth="1"/>
    <col min="3" max="4" width="10.7109375" style="0" customWidth="1"/>
    <col min="5" max="5" width="12.7109375" style="0" customWidth="1"/>
    <col min="6" max="6" width="17.7109375" style="0" customWidth="1"/>
    <col min="7" max="8" width="10.7109375" style="0" customWidth="1"/>
    <col min="9" max="9" width="12.7109375" style="0" customWidth="1"/>
    <col min="10" max="10" width="17.7109375" style="0" customWidth="1"/>
    <col min="11" max="11" width="12.7109375" style="0" customWidth="1"/>
    <col min="12" max="12" width="17.7109375" style="0" customWidth="1"/>
  </cols>
  <sheetData>
    <row r="2" spans="4:10" ht="21">
      <c r="D2" s="173" t="s">
        <v>553</v>
      </c>
      <c r="E2" s="173"/>
      <c r="F2" s="173"/>
      <c r="G2" s="173"/>
      <c r="H2" s="173"/>
      <c r="I2" s="173"/>
      <c r="J2" s="173"/>
    </row>
    <row r="3" spans="2:12" ht="21" customHeight="1">
      <c r="B3" s="174" t="s">
        <v>554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5" spans="2:12" ht="17.25" customHeight="1">
      <c r="B5" s="93"/>
      <c r="C5" s="175" t="s">
        <v>493</v>
      </c>
      <c r="D5" s="176"/>
      <c r="E5" s="176"/>
      <c r="F5" s="177"/>
      <c r="G5" s="175" t="s">
        <v>494</v>
      </c>
      <c r="H5" s="176"/>
      <c r="I5" s="176"/>
      <c r="J5" s="177"/>
      <c r="K5" s="175" t="s">
        <v>495</v>
      </c>
      <c r="L5" s="177"/>
    </row>
    <row r="6" spans="2:12" ht="17.25" customHeight="1">
      <c r="B6" s="94"/>
      <c r="C6" s="94" t="s">
        <v>496</v>
      </c>
      <c r="D6" s="94" t="s">
        <v>497</v>
      </c>
      <c r="E6" s="94" t="s">
        <v>498</v>
      </c>
      <c r="F6" s="94" t="s">
        <v>499</v>
      </c>
      <c r="G6" s="94" t="s">
        <v>496</v>
      </c>
      <c r="H6" s="94" t="s">
        <v>497</v>
      </c>
      <c r="I6" s="94" t="s">
        <v>498</v>
      </c>
      <c r="J6" s="94" t="s">
        <v>499</v>
      </c>
      <c r="K6" s="94" t="s">
        <v>498</v>
      </c>
      <c r="L6" s="94" t="s">
        <v>499</v>
      </c>
    </row>
    <row r="7" spans="2:12" ht="17.25" customHeight="1">
      <c r="B7" s="94" t="s">
        <v>500</v>
      </c>
      <c r="C7" s="94" t="s">
        <v>501</v>
      </c>
      <c r="D7" s="94" t="s">
        <v>502</v>
      </c>
      <c r="E7" s="94" t="s">
        <v>503</v>
      </c>
      <c r="F7" s="94" t="s">
        <v>504</v>
      </c>
      <c r="G7" s="94" t="s">
        <v>501</v>
      </c>
      <c r="H7" s="94" t="s">
        <v>502</v>
      </c>
      <c r="I7" s="94" t="s">
        <v>503</v>
      </c>
      <c r="J7" s="94" t="s">
        <v>504</v>
      </c>
      <c r="K7" s="94" t="s">
        <v>503</v>
      </c>
      <c r="L7" s="94" t="s">
        <v>504</v>
      </c>
    </row>
    <row r="8" spans="2:12" ht="15">
      <c r="B8" s="95"/>
      <c r="C8" s="95"/>
      <c r="D8" s="95"/>
      <c r="E8" s="95"/>
      <c r="F8" s="95"/>
      <c r="G8" s="96"/>
      <c r="H8" s="96"/>
      <c r="I8" s="96"/>
      <c r="J8" s="96"/>
      <c r="K8" s="95"/>
      <c r="L8" s="95"/>
    </row>
    <row r="9" spans="2:12" s="100" customFormat="1" ht="18.75" customHeight="1">
      <c r="B9" s="97" t="s">
        <v>505</v>
      </c>
      <c r="C9" s="98">
        <f aca="true" t="shared" si="0" ref="C9:H9">SUM(C11:C24)</f>
        <v>13017</v>
      </c>
      <c r="D9" s="98">
        <f t="shared" si="0"/>
        <v>11405</v>
      </c>
      <c r="E9" s="99">
        <f>SUM(E11:E24)</f>
        <v>136735.72999999998</v>
      </c>
      <c r="F9" s="99">
        <f>SUM(F11:F24)</f>
        <v>2778104020</v>
      </c>
      <c r="G9" s="98">
        <f t="shared" si="0"/>
        <v>4392</v>
      </c>
      <c r="H9" s="98">
        <f t="shared" si="0"/>
        <v>6590</v>
      </c>
      <c r="I9" s="99">
        <f>SUM(I11:I24)</f>
        <v>48563.630000000005</v>
      </c>
      <c r="J9" s="99">
        <f>SUM(J11:J24)</f>
        <v>812446485</v>
      </c>
      <c r="K9" s="99">
        <f>SUM(K11:K24)</f>
        <v>185299.36000000002</v>
      </c>
      <c r="L9" s="99">
        <f>SUM(L11:L24)</f>
        <v>3590550505</v>
      </c>
    </row>
    <row r="10" spans="2:12" ht="6.75" customHeight="1">
      <c r="B10" s="101"/>
      <c r="C10" s="102"/>
      <c r="D10" s="102"/>
      <c r="E10" s="103"/>
      <c r="F10" s="104"/>
      <c r="G10" s="102"/>
      <c r="H10" s="102"/>
      <c r="I10" s="103"/>
      <c r="J10" s="103"/>
      <c r="K10" s="103"/>
      <c r="L10" s="103"/>
    </row>
    <row r="11" spans="2:12" ht="18.75" customHeight="1">
      <c r="B11" s="102" t="s">
        <v>508</v>
      </c>
      <c r="C11" s="105">
        <f>'Kab Sbs'!$H$378</f>
        <v>1841</v>
      </c>
      <c r="D11" s="105">
        <f>'Kab Sbs'!$H$382</f>
        <v>2354</v>
      </c>
      <c r="E11" s="106">
        <f>'Kab Sbs'!$H$10</f>
        <v>45013.38</v>
      </c>
      <c r="F11" s="106">
        <f>'Kab Sbs'!$H$131</f>
        <v>957547180</v>
      </c>
      <c r="G11" s="105">
        <f>'Kab Sbs'!$H$379</f>
        <v>224</v>
      </c>
      <c r="H11" s="105">
        <f>'Kab Sbs'!$H$396</f>
        <v>298</v>
      </c>
      <c r="I11" s="106">
        <f>'Kab Sbs'!$H$253</f>
        <v>795.4300000000001</v>
      </c>
      <c r="J11" s="106">
        <f>'Kab Sbs'!$H$315</f>
        <v>22548830</v>
      </c>
      <c r="K11" s="106">
        <f>I11+E11</f>
        <v>45808.81</v>
      </c>
      <c r="L11" s="106">
        <f>F11+J11</f>
        <v>980096010</v>
      </c>
    </row>
    <row r="12" spans="2:12" ht="18.75" customHeight="1">
      <c r="B12" s="101" t="s">
        <v>509</v>
      </c>
      <c r="C12" s="105">
        <f>'Kab Bky'!$H$378</f>
        <v>636</v>
      </c>
      <c r="D12" s="105">
        <f>'Kab Bky'!$H$382</f>
        <v>640</v>
      </c>
      <c r="E12" s="106">
        <f>'Kab Bky'!$H$10</f>
        <v>5144.400000000001</v>
      </c>
      <c r="F12" s="106">
        <f>'Kab Bky'!$H$131</f>
        <v>57886960</v>
      </c>
      <c r="G12" s="105">
        <f>'Kab Bky'!$H$379</f>
        <v>242</v>
      </c>
      <c r="H12" s="105">
        <f>'Kab Bky'!$H$396</f>
        <v>249</v>
      </c>
      <c r="I12" s="106">
        <f>'Kab Bky'!$H$253</f>
        <v>1855.6</v>
      </c>
      <c r="J12" s="106">
        <f>'Kab Bky'!$H$315</f>
        <v>18573350</v>
      </c>
      <c r="K12" s="106">
        <f>I12+E12</f>
        <v>7000</v>
      </c>
      <c r="L12" s="106">
        <f aca="true" t="shared" si="1" ref="L12:L24">F12+J12</f>
        <v>76460310</v>
      </c>
    </row>
    <row r="13" spans="2:12" ht="18.75" customHeight="1">
      <c r="B13" s="101" t="s">
        <v>510</v>
      </c>
      <c r="C13" s="105">
        <f>'Kab Ldk'!$H$378</f>
        <v>0</v>
      </c>
      <c r="D13" s="105">
        <f>'Kab Ldk'!$H$382</f>
        <v>0</v>
      </c>
      <c r="E13" s="106">
        <f>'Kab Ldk'!$H$10</f>
        <v>0</v>
      </c>
      <c r="F13" s="106">
        <f>'Kab Ldk'!$H$131</f>
        <v>0</v>
      </c>
      <c r="G13" s="105">
        <f>'Kab Ldk'!$H$379</f>
        <v>103</v>
      </c>
      <c r="H13" s="105">
        <f>'Kab Ldk'!$H$396</f>
        <v>90</v>
      </c>
      <c r="I13" s="106">
        <f>'Kab Ldk'!$H$253</f>
        <v>269.7</v>
      </c>
      <c r="J13" s="106">
        <f>'Kab Ldk'!$H$315</f>
        <v>4074810</v>
      </c>
      <c r="K13" s="106">
        <f>I13+E13</f>
        <v>269.7</v>
      </c>
      <c r="L13" s="106">
        <f t="shared" si="1"/>
        <v>4074810</v>
      </c>
    </row>
    <row r="14" spans="2:12" ht="18.75" customHeight="1">
      <c r="B14" s="101" t="s">
        <v>551</v>
      </c>
      <c r="C14" s="105">
        <f>'Kab Mpw'!$H$382</f>
        <v>1306</v>
      </c>
      <c r="D14" s="105" t="str">
        <f>'Kab Mpw'!$H$386</f>
        <v> - </v>
      </c>
      <c r="E14" s="106">
        <f>'Kab Mpw'!$H$10</f>
        <v>11290.300000000001</v>
      </c>
      <c r="F14" s="106">
        <f>'Kab Mpw'!$H$131</f>
        <v>169486150</v>
      </c>
      <c r="G14" s="105">
        <f>'Kab Mpw'!$H$383</f>
        <v>50</v>
      </c>
      <c r="H14" s="105">
        <f>'Kab Mpw'!$H$403</f>
        <v>28</v>
      </c>
      <c r="I14" s="106">
        <f>'Kab Mpw'!$H$253</f>
        <v>393.79999999999995</v>
      </c>
      <c r="J14" s="106">
        <f>'Kab Mpw'!$H$315</f>
        <v>9747420</v>
      </c>
      <c r="K14" s="106">
        <f aca="true" t="shared" si="2" ref="K14:K24">I14+E14</f>
        <v>11684.1</v>
      </c>
      <c r="L14" s="106">
        <f t="shared" si="1"/>
        <v>179233570</v>
      </c>
    </row>
    <row r="15" spans="2:12" ht="18.75" customHeight="1">
      <c r="B15" s="101" t="s">
        <v>511</v>
      </c>
      <c r="C15" s="105">
        <f>'Kab Sgu'!$H$378</f>
        <v>0</v>
      </c>
      <c r="D15" s="105">
        <f>'Kab Sgu'!$H$382</f>
        <v>0</v>
      </c>
      <c r="E15" s="106">
        <f>'Kab Sgu'!$H$10</f>
        <v>0</v>
      </c>
      <c r="F15" s="106">
        <f>'Kab Sgu'!$H$131</f>
        <v>0</v>
      </c>
      <c r="G15" s="105">
        <f>'Kab Sgu'!$H$379</f>
        <v>291</v>
      </c>
      <c r="H15" s="105">
        <f>'Kab Sgu'!$H$396</f>
        <v>234</v>
      </c>
      <c r="I15" s="106">
        <f>'Kab Sgu'!$H$253</f>
        <v>1053.7</v>
      </c>
      <c r="J15" s="106">
        <f>'Kab Sgu'!$H$315</f>
        <v>28307680</v>
      </c>
      <c r="K15" s="106">
        <f t="shared" si="2"/>
        <v>1053.7</v>
      </c>
      <c r="L15" s="106">
        <f t="shared" si="1"/>
        <v>28307680</v>
      </c>
    </row>
    <row r="16" spans="2:12" ht="18.75" customHeight="1">
      <c r="B16" s="101" t="s">
        <v>512</v>
      </c>
      <c r="C16" s="105">
        <f>'Kab Ktp'!$H$378</f>
        <v>2821</v>
      </c>
      <c r="D16" s="105">
        <f>'Kab Ktp'!$H$382</f>
        <v>2449</v>
      </c>
      <c r="E16" s="106">
        <f>'Kab Ktp'!$H$10</f>
        <v>19847.6</v>
      </c>
      <c r="F16" s="106">
        <f>'Kab Ktp'!$H$131</f>
        <v>395200870</v>
      </c>
      <c r="G16" s="105">
        <f>'Kab Ktp'!$H$379</f>
        <v>484</v>
      </c>
      <c r="H16" s="105">
        <f>'Kab Ktp'!$H$396</f>
        <v>498</v>
      </c>
      <c r="I16" s="106">
        <f>'Kab Ktp'!$H$253</f>
        <v>10200.4</v>
      </c>
      <c r="J16" s="106">
        <f>'Kab Ktp'!$H$315</f>
        <v>129060270</v>
      </c>
      <c r="K16" s="106">
        <f>I16+E16</f>
        <v>30048</v>
      </c>
      <c r="L16" s="106">
        <f t="shared" si="1"/>
        <v>524261140</v>
      </c>
    </row>
    <row r="17" spans="2:12" ht="18.75" customHeight="1">
      <c r="B17" s="101" t="s">
        <v>516</v>
      </c>
      <c r="C17" s="105">
        <f>'Kab Stg'!$H$378</f>
        <v>0</v>
      </c>
      <c r="D17" s="105">
        <f>'Kab Stg'!$H$382</f>
        <v>0</v>
      </c>
      <c r="E17" s="106">
        <f>'Kab Stg'!$H$10</f>
        <v>0</v>
      </c>
      <c r="F17" s="106">
        <f>'Kab Stg'!$H$131</f>
        <v>0</v>
      </c>
      <c r="G17" s="105">
        <f>'Kab Stg'!$H$379</f>
        <v>0</v>
      </c>
      <c r="H17" s="105">
        <f>'Kab Stg'!$H$396</f>
        <v>1661</v>
      </c>
      <c r="I17" s="106">
        <f>'Kab Stg'!$H$253</f>
        <v>911.7</v>
      </c>
      <c r="J17" s="106">
        <f>'Kab Stg'!$H$315</f>
        <v>19902850</v>
      </c>
      <c r="K17" s="106">
        <f t="shared" si="2"/>
        <v>911.7</v>
      </c>
      <c r="L17" s="106">
        <f t="shared" si="1"/>
        <v>19902850</v>
      </c>
    </row>
    <row r="18" spans="2:12" ht="18.75" customHeight="1">
      <c r="B18" s="101" t="s">
        <v>517</v>
      </c>
      <c r="C18" s="105">
        <f>'Kab Khu'!$H$378</f>
        <v>0</v>
      </c>
      <c r="D18" s="105">
        <f>'Kab Khu'!$H$384</f>
        <v>0</v>
      </c>
      <c r="E18" s="106">
        <f>'Kab Khu'!$H$10</f>
        <v>0</v>
      </c>
      <c r="F18" s="106">
        <f>'Kab Khu'!$H$131</f>
        <v>0</v>
      </c>
      <c r="G18" s="105">
        <f>'Kab Khu'!$H$379</f>
        <v>1038</v>
      </c>
      <c r="H18" s="105">
        <f>'Kab Khu'!$H$398</f>
        <v>1038</v>
      </c>
      <c r="I18" s="106">
        <f>'Kab Khu'!$H$253</f>
        <v>31494.71</v>
      </c>
      <c r="J18" s="106">
        <f>'Kab Khu'!$H$315</f>
        <v>522875335</v>
      </c>
      <c r="K18" s="106">
        <f t="shared" si="2"/>
        <v>31494.71</v>
      </c>
      <c r="L18" s="106">
        <f t="shared" si="1"/>
        <v>522875335</v>
      </c>
    </row>
    <row r="19" spans="2:12" ht="18.75" customHeight="1">
      <c r="B19" s="101" t="s">
        <v>513</v>
      </c>
      <c r="C19" s="105">
        <f>'Kab Skd'!$H$378</f>
        <v>0</v>
      </c>
      <c r="D19" s="105">
        <f>'Kab Skd'!$H$382</f>
        <v>0</v>
      </c>
      <c r="E19" s="106">
        <f>'Kab Skd'!$H$10</f>
        <v>0</v>
      </c>
      <c r="F19" s="106">
        <f>'Kab Skd'!$H$131</f>
        <v>0</v>
      </c>
      <c r="G19" s="105">
        <f>'Kab Skd'!$H$379</f>
        <v>708</v>
      </c>
      <c r="H19" s="105">
        <f>'Kab Skd'!$H$396</f>
        <v>677</v>
      </c>
      <c r="I19" s="106">
        <f>'Kab Skd'!$H$253</f>
        <v>165</v>
      </c>
      <c r="J19" s="106">
        <f>'Kab Skd'!$H$315</f>
        <v>5270850</v>
      </c>
      <c r="K19" s="106">
        <f t="shared" si="2"/>
        <v>165</v>
      </c>
      <c r="L19" s="106">
        <f t="shared" si="1"/>
        <v>5270850</v>
      </c>
    </row>
    <row r="20" spans="2:12" ht="18.75" customHeight="1">
      <c r="B20" s="101" t="s">
        <v>514</v>
      </c>
      <c r="C20" s="105">
        <f>'Kab Mlw'!$H$377</f>
        <v>0</v>
      </c>
      <c r="D20" s="105">
        <f>'Kab Mlw'!$H$384</f>
        <v>0</v>
      </c>
      <c r="E20" s="106">
        <f>'Kab Mlw'!$H$10</f>
        <v>0</v>
      </c>
      <c r="F20" s="106">
        <f>'Kab Mlw'!$H$131</f>
        <v>0</v>
      </c>
      <c r="G20" s="105">
        <f>'Kab Mlw'!$H$378</f>
        <v>355</v>
      </c>
      <c r="H20" s="105">
        <f>'Kab Mlw'!$H$398</f>
        <v>353</v>
      </c>
      <c r="I20" s="106">
        <f>'Kab Mlw'!$H$253</f>
        <v>240</v>
      </c>
      <c r="J20" s="106">
        <f>'Kab Mlw'!H315</f>
        <v>11528800</v>
      </c>
      <c r="K20" s="106">
        <f t="shared" si="2"/>
        <v>240</v>
      </c>
      <c r="L20" s="106">
        <f t="shared" si="1"/>
        <v>11528800</v>
      </c>
    </row>
    <row r="21" spans="2:12" ht="18.75" customHeight="1">
      <c r="B21" s="101" t="s">
        <v>507</v>
      </c>
      <c r="C21" s="105">
        <f>'Kot Ptk'!$H$428</f>
        <v>0</v>
      </c>
      <c r="D21" s="105">
        <f>'Kot Ptk'!$H$432</f>
        <v>0</v>
      </c>
      <c r="E21" s="106">
        <f>'Kot Ptk'!$H$10</f>
        <v>1179.49</v>
      </c>
      <c r="F21" s="106">
        <f>'Kot Ptk'!H131</f>
        <v>36460420</v>
      </c>
      <c r="G21" s="105">
        <f>'Kot Ptk'!$H$429</f>
        <v>0</v>
      </c>
      <c r="H21" s="105">
        <f>'Kot Ptk'!$H$446</f>
        <v>112</v>
      </c>
      <c r="I21" s="106">
        <f>'Kot Ptk'!$H$303</f>
        <v>0</v>
      </c>
      <c r="J21" s="106">
        <f>'Kot Ptk'!$H$315</f>
        <v>0</v>
      </c>
      <c r="K21" s="106">
        <f t="shared" si="2"/>
        <v>1179.49</v>
      </c>
      <c r="L21" s="106">
        <f t="shared" si="1"/>
        <v>36460420</v>
      </c>
    </row>
    <row r="22" spans="2:12" ht="18.75" customHeight="1">
      <c r="B22" s="101" t="s">
        <v>506</v>
      </c>
      <c r="C22" s="105">
        <f>'Kot Skw'!$H$378</f>
        <v>482</v>
      </c>
      <c r="D22" s="105">
        <f>'Kot Skw'!$H$384</f>
        <v>574</v>
      </c>
      <c r="E22" s="106">
        <f>'Kot Skw'!$H$10</f>
        <v>1246.4599999999998</v>
      </c>
      <c r="F22" s="106">
        <f>'Kot Skw'!$H$131</f>
        <v>32719600</v>
      </c>
      <c r="G22" s="105">
        <f>'Kot Skw'!$H$379</f>
        <v>178</v>
      </c>
      <c r="H22" s="105">
        <f>'Kot Skw'!$H$398</f>
        <v>220</v>
      </c>
      <c r="I22" s="106">
        <f>'Kot Skw'!$H$253</f>
        <v>147.41000000000003</v>
      </c>
      <c r="J22" s="106">
        <f>'Kot Skw'!$H$315</f>
        <v>3543170</v>
      </c>
      <c r="K22" s="106">
        <f t="shared" si="2"/>
        <v>1393.87</v>
      </c>
      <c r="L22" s="106">
        <f t="shared" si="1"/>
        <v>36262770</v>
      </c>
    </row>
    <row r="23" spans="2:12" ht="18.75" customHeight="1">
      <c r="B23" s="101" t="s">
        <v>552</v>
      </c>
      <c r="C23" s="105">
        <f>'Kab Kbr'!$H$378</f>
        <v>3297</v>
      </c>
      <c r="D23" s="105">
        <f>'Kab Kbr'!$H$386</f>
        <v>4054</v>
      </c>
      <c r="E23" s="106">
        <f>'Kab Kbr'!$H$10</f>
        <v>23288.399999999994</v>
      </c>
      <c r="F23" s="106">
        <f>'Kab Kbr'!$H$131</f>
        <v>154124450</v>
      </c>
      <c r="G23" s="105">
        <f>'Kab Kbr'!$H$379</f>
        <v>207</v>
      </c>
      <c r="H23" s="105">
        <f>'Kab Kbr'!$H$393</f>
        <v>329</v>
      </c>
      <c r="I23" s="106">
        <f>'Kab Kbr'!$H$253</f>
        <v>306.28</v>
      </c>
      <c r="J23" s="106">
        <f>'Kab Kbr'!$H$315</f>
        <v>7487520</v>
      </c>
      <c r="K23" s="106">
        <f t="shared" si="2"/>
        <v>23594.679999999993</v>
      </c>
      <c r="L23" s="106">
        <f t="shared" si="1"/>
        <v>161611970</v>
      </c>
    </row>
    <row r="24" spans="2:12" ht="18.75" customHeight="1">
      <c r="B24" s="102" t="s">
        <v>515</v>
      </c>
      <c r="C24" s="105">
        <f>'Kab Kyu'!$H$378</f>
        <v>2634</v>
      </c>
      <c r="D24" s="105">
        <f>'Kab Kyu'!$H$382</f>
        <v>1334</v>
      </c>
      <c r="E24" s="106">
        <f>'Kab Kyu'!$H$10</f>
        <v>29725.699999999997</v>
      </c>
      <c r="F24" s="106">
        <f>'Kab Kyu'!$H$131</f>
        <v>974678390</v>
      </c>
      <c r="G24" s="105">
        <f>'Kab Kyu'!$H$379</f>
        <v>512</v>
      </c>
      <c r="H24" s="105">
        <f>'Kab Kyu'!$H$396</f>
        <v>803</v>
      </c>
      <c r="I24" s="106">
        <f>'Kab Kyu'!$H$253</f>
        <v>729.9</v>
      </c>
      <c r="J24" s="106">
        <f>'Kab Kyu'!$H$315</f>
        <v>29525600</v>
      </c>
      <c r="K24" s="106">
        <f t="shared" si="2"/>
        <v>30455.6</v>
      </c>
      <c r="L24" s="106">
        <f t="shared" si="1"/>
        <v>1004203990</v>
      </c>
    </row>
    <row r="25" spans="2:12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</sheetData>
  <sheetProtection/>
  <mergeCells count="5">
    <mergeCell ref="D2:J2"/>
    <mergeCell ref="B3:L3"/>
    <mergeCell ref="C5:F5"/>
    <mergeCell ref="G5:J5"/>
    <mergeCell ref="K5:L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1"/>
  <sheetViews>
    <sheetView view="pageBreakPreview" zoomScaleSheetLayoutView="100" zoomScalePageLayoutView="0" workbookViewId="0" topLeftCell="A252">
      <selection activeCell="H17" sqref="H17"/>
    </sheetView>
  </sheetViews>
  <sheetFormatPr defaultColWidth="9.140625" defaultRowHeight="15"/>
  <cols>
    <col min="1" max="1" width="15.57421875" style="109" customWidth="1"/>
    <col min="2" max="5" width="5.7109375" style="109" customWidth="1"/>
    <col min="6" max="6" width="11.8515625" style="109" customWidth="1"/>
    <col min="7" max="7" width="26.00390625" style="109" customWidth="1"/>
    <col min="8" max="8" width="15.5742187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588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31494.71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522875335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31494.71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0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963.64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5831.98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836.56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351.6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3307.75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1162.15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3703.15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15337.88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522875335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f>963.64*17500</f>
        <v>16863700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f>5831.98*15000</f>
        <v>87479700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f>836.56*25000</f>
        <v>20914000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f>351.6*20000</f>
        <v>7032000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f>3307.75*12000</f>
        <v>39693000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f>1162.15*40000</f>
        <v>46486000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f>3703.15*32500</f>
        <v>120352375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f>15337.88*12000</f>
        <v>184054560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/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1038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29" t="s">
        <v>565</v>
      </c>
      <c r="C381" s="132"/>
      <c r="D381" s="129"/>
      <c r="E381" s="129"/>
      <c r="F381" s="129"/>
      <c r="G381" s="130"/>
      <c r="H381" s="133">
        <v>17192</v>
      </c>
    </row>
    <row r="382" spans="1:8" ht="15">
      <c r="A382" s="128"/>
      <c r="B382" s="129"/>
      <c r="C382" s="132"/>
      <c r="D382" s="129"/>
      <c r="E382" s="129"/>
      <c r="F382" s="129"/>
      <c r="G382" s="130"/>
      <c r="H382" s="133"/>
    </row>
    <row r="383" spans="1:8" ht="15">
      <c r="A383" s="128"/>
      <c r="B383" s="134" t="s">
        <v>578</v>
      </c>
      <c r="C383" s="134"/>
      <c r="D383" s="134"/>
      <c r="E383" s="134"/>
      <c r="F383" s="134"/>
      <c r="G383" s="130"/>
      <c r="H383" s="131"/>
    </row>
    <row r="384" spans="1:8" ht="15">
      <c r="A384" s="128"/>
      <c r="B384" s="134"/>
      <c r="C384" s="134" t="s">
        <v>573</v>
      </c>
      <c r="D384" s="134"/>
      <c r="E384" s="134"/>
      <c r="F384" s="134"/>
      <c r="G384" s="130"/>
      <c r="H384" s="131"/>
    </row>
    <row r="385" spans="1:8" ht="15">
      <c r="A385" s="128"/>
      <c r="B385" s="135"/>
      <c r="C385" s="129"/>
      <c r="D385" s="136" t="s">
        <v>419</v>
      </c>
      <c r="E385" s="136"/>
      <c r="F385" s="136"/>
      <c r="G385" s="137"/>
      <c r="H385" s="138">
        <v>0</v>
      </c>
    </row>
    <row r="386" spans="1:8" ht="15">
      <c r="A386" s="128"/>
      <c r="B386" s="135"/>
      <c r="C386" s="129"/>
      <c r="D386" s="132"/>
      <c r="E386" s="132" t="s">
        <v>346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347</v>
      </c>
      <c r="F387" s="132"/>
      <c r="G387" s="130"/>
      <c r="H387" s="133"/>
    </row>
    <row r="388" spans="1:8" ht="15">
      <c r="A388" s="128"/>
      <c r="B388" s="135"/>
      <c r="C388" s="129"/>
      <c r="D388" s="132"/>
      <c r="E388" s="132" t="s">
        <v>348</v>
      </c>
      <c r="F388" s="132"/>
      <c r="G388" s="130"/>
      <c r="H388" s="133"/>
    </row>
    <row r="389" spans="1:8" ht="15">
      <c r="A389" s="128"/>
      <c r="B389" s="135"/>
      <c r="C389" s="129"/>
      <c r="D389" s="132"/>
      <c r="E389" s="132" t="s">
        <v>349</v>
      </c>
      <c r="F389" s="132"/>
      <c r="G389" s="130"/>
      <c r="H389" s="133"/>
    </row>
    <row r="390" spans="1:8" ht="15">
      <c r="A390" s="128"/>
      <c r="B390" s="135"/>
      <c r="C390" s="129"/>
      <c r="D390" s="136" t="s">
        <v>350</v>
      </c>
      <c r="E390" s="136"/>
      <c r="F390" s="136"/>
      <c r="G390" s="137"/>
      <c r="H390" s="138">
        <v>0</v>
      </c>
    </row>
    <row r="391" spans="1:8" ht="15">
      <c r="A391" s="128"/>
      <c r="B391" s="135"/>
      <c r="C391" s="129"/>
      <c r="D391" s="139" t="s">
        <v>351</v>
      </c>
      <c r="E391" s="136"/>
      <c r="F391" s="136"/>
      <c r="G391" s="137"/>
      <c r="H391" s="138"/>
    </row>
    <row r="392" spans="1:8" ht="15">
      <c r="A392" s="128"/>
      <c r="B392" s="135"/>
      <c r="C392" s="129"/>
      <c r="D392" s="132"/>
      <c r="E392" s="132" t="s">
        <v>352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353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354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355</v>
      </c>
      <c r="F395" s="132"/>
      <c r="G395" s="130"/>
      <c r="H395" s="133"/>
    </row>
    <row r="396" spans="1:8" ht="15">
      <c r="A396" s="128"/>
      <c r="B396" s="135"/>
      <c r="C396" s="129"/>
      <c r="D396" s="132"/>
      <c r="E396" s="132" t="s">
        <v>356</v>
      </c>
      <c r="F396" s="132"/>
      <c r="G396" s="130"/>
      <c r="H396" s="133"/>
    </row>
    <row r="397" spans="1:8" ht="15">
      <c r="A397" s="128"/>
      <c r="B397" s="135"/>
      <c r="C397" s="129"/>
      <c r="D397" s="132"/>
      <c r="E397" s="132" t="s">
        <v>357</v>
      </c>
      <c r="F397" s="132"/>
      <c r="G397" s="130"/>
      <c r="H397" s="133"/>
    </row>
    <row r="398" spans="1:8" ht="15">
      <c r="A398" s="128"/>
      <c r="B398" s="135"/>
      <c r="C398" s="129" t="s">
        <v>579</v>
      </c>
      <c r="D398" s="129"/>
      <c r="E398" s="129"/>
      <c r="F398" s="129"/>
      <c r="G398" s="130"/>
      <c r="H398" s="131">
        <v>1038</v>
      </c>
    </row>
    <row r="399" spans="1:8" ht="15">
      <c r="A399" s="128"/>
      <c r="B399" s="135"/>
      <c r="C399" s="129"/>
      <c r="D399" s="132" t="s">
        <v>358</v>
      </c>
      <c r="E399" s="140"/>
      <c r="F399" s="132"/>
      <c r="G399" s="130"/>
      <c r="H399" s="133">
        <v>4642</v>
      </c>
    </row>
    <row r="400" spans="1:8" ht="15">
      <c r="A400" s="128"/>
      <c r="B400" s="135"/>
      <c r="C400" s="129"/>
      <c r="D400" s="132"/>
      <c r="E400" s="132" t="s">
        <v>346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420</v>
      </c>
      <c r="F401" s="140"/>
      <c r="G401" s="130"/>
      <c r="H401" s="133">
        <v>0</v>
      </c>
    </row>
    <row r="402" spans="1:8" ht="15">
      <c r="A402" s="128"/>
      <c r="B402" s="135"/>
      <c r="C402" s="129"/>
      <c r="D402" s="132"/>
      <c r="E402" s="132" t="s">
        <v>421</v>
      </c>
      <c r="F402" s="132"/>
      <c r="G402" s="130"/>
      <c r="H402" s="133">
        <v>0</v>
      </c>
    </row>
    <row r="403" spans="1:8" ht="15">
      <c r="A403" s="128"/>
      <c r="B403" s="135"/>
      <c r="C403" s="129"/>
      <c r="D403" s="132"/>
      <c r="E403" s="132" t="s">
        <v>422</v>
      </c>
      <c r="F403" s="132"/>
      <c r="G403" s="130"/>
      <c r="H403" s="133">
        <v>0</v>
      </c>
    </row>
    <row r="404" spans="1:8" ht="15">
      <c r="A404" s="128"/>
      <c r="B404" s="135"/>
      <c r="C404" s="129"/>
      <c r="D404" s="132" t="s">
        <v>362</v>
      </c>
      <c r="E404" s="129"/>
      <c r="F404" s="129"/>
      <c r="G404" s="130"/>
      <c r="H404" s="141">
        <v>4787</v>
      </c>
    </row>
    <row r="405" spans="1:8" ht="15">
      <c r="A405" s="128"/>
      <c r="B405" s="135"/>
      <c r="C405" s="129"/>
      <c r="D405" s="132" t="s">
        <v>351</v>
      </c>
      <c r="E405" s="129"/>
      <c r="F405" s="129"/>
      <c r="G405" s="130"/>
      <c r="H405" s="133">
        <v>0</v>
      </c>
    </row>
    <row r="406" spans="1:8" ht="15">
      <c r="A406" s="128"/>
      <c r="B406" s="135"/>
      <c r="C406" s="129"/>
      <c r="D406" s="132"/>
      <c r="E406" s="129"/>
      <c r="F406" s="129"/>
      <c r="G406" s="130"/>
      <c r="H406" s="133"/>
    </row>
    <row r="407" spans="1:8" ht="15">
      <c r="A407" s="128"/>
      <c r="B407" s="135" t="s">
        <v>580</v>
      </c>
      <c r="C407" s="129"/>
      <c r="D407" s="129"/>
      <c r="E407" s="129"/>
      <c r="F407" s="129"/>
      <c r="G407" s="130"/>
      <c r="H407" s="131"/>
    </row>
    <row r="408" spans="1:8" ht="15">
      <c r="A408" s="128"/>
      <c r="B408" s="135"/>
      <c r="C408" s="129" t="s">
        <v>573</v>
      </c>
      <c r="D408" s="129"/>
      <c r="E408" s="129"/>
      <c r="F408" s="129"/>
      <c r="G408" s="130"/>
      <c r="H408" s="131"/>
    </row>
    <row r="409" spans="1:8" ht="15">
      <c r="A409" s="128"/>
      <c r="B409" s="135"/>
      <c r="C409" s="129"/>
      <c r="D409" s="132" t="s">
        <v>364</v>
      </c>
      <c r="E409" s="129"/>
      <c r="F409" s="129"/>
      <c r="G409" s="130"/>
      <c r="H409" s="133"/>
    </row>
    <row r="410" spans="1:8" ht="15">
      <c r="A410" s="128"/>
      <c r="B410" s="135"/>
      <c r="C410" s="129"/>
      <c r="D410" s="132" t="s">
        <v>365</v>
      </c>
      <c r="E410" s="129"/>
      <c r="F410" s="129"/>
      <c r="G410" s="130"/>
      <c r="H410" s="133"/>
    </row>
    <row r="411" spans="1:8" ht="15">
      <c r="A411" s="128"/>
      <c r="B411" s="135"/>
      <c r="C411" s="129"/>
      <c r="D411" s="132" t="s">
        <v>366</v>
      </c>
      <c r="E411" s="129"/>
      <c r="F411" s="129"/>
      <c r="G411" s="130"/>
      <c r="H411" s="133"/>
    </row>
    <row r="412" spans="1:8" ht="15">
      <c r="A412" s="128"/>
      <c r="B412" s="135"/>
      <c r="C412" s="129"/>
      <c r="D412" s="132" t="s">
        <v>367</v>
      </c>
      <c r="E412" s="129"/>
      <c r="F412" s="129"/>
      <c r="G412" s="130"/>
      <c r="H412" s="133"/>
    </row>
    <row r="413" spans="1:8" ht="15">
      <c r="A413" s="128"/>
      <c r="B413" s="135"/>
      <c r="C413" s="129"/>
      <c r="D413" s="132" t="s">
        <v>368</v>
      </c>
      <c r="E413" s="129"/>
      <c r="F413" s="129"/>
      <c r="G413" s="130"/>
      <c r="H413" s="133"/>
    </row>
    <row r="414" spans="1:8" ht="15">
      <c r="A414" s="128"/>
      <c r="B414" s="135"/>
      <c r="C414" s="129"/>
      <c r="D414" s="132" t="s">
        <v>369</v>
      </c>
      <c r="E414" s="129"/>
      <c r="F414" s="129"/>
      <c r="G414" s="130"/>
      <c r="H414" s="133"/>
    </row>
    <row r="415" spans="1:8" ht="15">
      <c r="A415" s="128"/>
      <c r="B415" s="135"/>
      <c r="C415" s="129"/>
      <c r="D415" s="132" t="s">
        <v>370</v>
      </c>
      <c r="E415" s="129"/>
      <c r="F415" s="129"/>
      <c r="G415" s="130"/>
      <c r="H415" s="133"/>
    </row>
    <row r="416" spans="1:8" ht="15">
      <c r="A416" s="128"/>
      <c r="B416" s="135"/>
      <c r="C416" s="129"/>
      <c r="D416" s="132" t="s">
        <v>371</v>
      </c>
      <c r="E416" s="129"/>
      <c r="F416" s="129"/>
      <c r="G416" s="130"/>
      <c r="H416" s="133"/>
    </row>
    <row r="417" spans="1:8" ht="15">
      <c r="A417" s="128"/>
      <c r="B417" s="135"/>
      <c r="C417" s="129"/>
      <c r="D417" s="132" t="s">
        <v>372</v>
      </c>
      <c r="E417" s="129"/>
      <c r="F417" s="129"/>
      <c r="G417" s="130"/>
      <c r="H417" s="133"/>
    </row>
    <row r="418" spans="1:8" ht="15">
      <c r="A418" s="128"/>
      <c r="B418" s="135"/>
      <c r="C418" s="129"/>
      <c r="D418" s="132" t="s">
        <v>373</v>
      </c>
      <c r="E418" s="129"/>
      <c r="F418" s="129"/>
      <c r="G418" s="130"/>
      <c r="H418" s="133"/>
    </row>
    <row r="419" spans="1:8" ht="15">
      <c r="A419" s="128"/>
      <c r="B419" s="135"/>
      <c r="C419" s="129"/>
      <c r="D419" s="132" t="s">
        <v>374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375</v>
      </c>
      <c r="E420" s="129"/>
      <c r="F420" s="129"/>
      <c r="G420" s="130"/>
      <c r="H420" s="133">
        <v>0</v>
      </c>
    </row>
    <row r="421" spans="1:8" ht="15">
      <c r="A421" s="128"/>
      <c r="B421" s="135"/>
      <c r="C421" s="129"/>
      <c r="D421" s="132" t="s">
        <v>376</v>
      </c>
      <c r="E421" s="129"/>
      <c r="F421" s="129"/>
      <c r="G421" s="130"/>
      <c r="H421" s="133"/>
    </row>
    <row r="422" spans="1:8" ht="15">
      <c r="A422" s="128"/>
      <c r="B422" s="135"/>
      <c r="C422" s="129"/>
      <c r="D422" s="132" t="s">
        <v>377</v>
      </c>
      <c r="E422" s="129"/>
      <c r="F422" s="129"/>
      <c r="G422" s="130"/>
      <c r="H422" s="133"/>
    </row>
    <row r="423" spans="1:8" ht="15">
      <c r="A423" s="128"/>
      <c r="B423" s="135"/>
      <c r="C423" s="129"/>
      <c r="D423" s="132" t="s">
        <v>378</v>
      </c>
      <c r="E423" s="129"/>
      <c r="F423" s="129"/>
      <c r="G423" s="130"/>
      <c r="H423" s="133"/>
    </row>
    <row r="424" spans="1:8" ht="15">
      <c r="A424" s="128"/>
      <c r="B424" s="135"/>
      <c r="C424" s="129"/>
      <c r="D424" s="132" t="s">
        <v>379</v>
      </c>
      <c r="E424" s="129"/>
      <c r="F424" s="129"/>
      <c r="G424" s="130"/>
      <c r="H424" s="133"/>
    </row>
    <row r="425" spans="1:8" ht="15">
      <c r="A425" s="128"/>
      <c r="B425" s="135"/>
      <c r="C425" s="129"/>
      <c r="D425" s="132" t="s">
        <v>380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469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381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382</v>
      </c>
      <c r="E428" s="129"/>
      <c r="F428" s="129"/>
      <c r="G428" s="130"/>
      <c r="H428" s="133"/>
    </row>
    <row r="429" spans="1:8" ht="15">
      <c r="A429" s="128"/>
      <c r="B429" s="135"/>
      <c r="C429" s="129"/>
      <c r="D429" s="132" t="s">
        <v>383</v>
      </c>
      <c r="E429" s="129"/>
      <c r="F429" s="129"/>
      <c r="G429" s="130"/>
      <c r="H429" s="133">
        <v>0</v>
      </c>
    </row>
    <row r="430" spans="1:8" ht="15">
      <c r="A430" s="128"/>
      <c r="B430" s="135"/>
      <c r="C430" s="129"/>
      <c r="D430" s="132" t="s">
        <v>384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385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386</v>
      </c>
      <c r="E432" s="129"/>
      <c r="F432" s="129"/>
      <c r="G432" s="130"/>
      <c r="H432" s="133"/>
    </row>
    <row r="433" spans="1:8" ht="15">
      <c r="A433" s="128"/>
      <c r="B433" s="135"/>
      <c r="C433" s="129"/>
      <c r="D433" s="132" t="s">
        <v>387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388</v>
      </c>
      <c r="E434" s="129"/>
      <c r="F434" s="129"/>
      <c r="G434" s="130"/>
      <c r="H434" s="133"/>
    </row>
    <row r="435" spans="1:8" ht="15">
      <c r="A435" s="128"/>
      <c r="B435" s="135"/>
      <c r="C435" s="129"/>
      <c r="D435" s="132" t="s">
        <v>389</v>
      </c>
      <c r="E435" s="129"/>
      <c r="F435" s="129"/>
      <c r="G435" s="130"/>
      <c r="H435" s="133"/>
    </row>
    <row r="436" spans="1:8" ht="15">
      <c r="A436" s="128"/>
      <c r="B436" s="135"/>
      <c r="C436" s="129"/>
      <c r="D436" s="132" t="s">
        <v>390</v>
      </c>
      <c r="E436" s="129"/>
      <c r="F436" s="129"/>
      <c r="G436" s="130"/>
      <c r="H436" s="133"/>
    </row>
    <row r="437" spans="1:8" ht="15">
      <c r="A437" s="128"/>
      <c r="B437" s="135"/>
      <c r="C437" s="129"/>
      <c r="D437" s="132" t="s">
        <v>391</v>
      </c>
      <c r="E437" s="129"/>
      <c r="F437" s="129"/>
      <c r="G437" s="130"/>
      <c r="H437" s="133"/>
    </row>
    <row r="438" spans="1:8" ht="15">
      <c r="A438" s="128"/>
      <c r="B438" s="135"/>
      <c r="C438" s="129"/>
      <c r="D438" s="132" t="s">
        <v>392</v>
      </c>
      <c r="E438" s="129"/>
      <c r="F438" s="129"/>
      <c r="G438" s="130"/>
      <c r="H438" s="133">
        <v>0</v>
      </c>
    </row>
    <row r="439" spans="1:8" ht="15">
      <c r="A439" s="128"/>
      <c r="B439" s="135"/>
      <c r="C439" s="129"/>
      <c r="D439" s="132" t="s">
        <v>393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394</v>
      </c>
      <c r="E440" s="129"/>
      <c r="F440" s="129"/>
      <c r="G440" s="130"/>
      <c r="H440" s="133"/>
    </row>
    <row r="441" spans="1:8" ht="15">
      <c r="A441" s="128"/>
      <c r="B441" s="135"/>
      <c r="C441" s="129"/>
      <c r="D441" s="132" t="s">
        <v>395</v>
      </c>
      <c r="E441" s="129"/>
      <c r="F441" s="129"/>
      <c r="G441" s="130"/>
      <c r="H441" s="133"/>
    </row>
    <row r="442" spans="1:8" ht="15">
      <c r="A442" s="128"/>
      <c r="B442" s="135"/>
      <c r="C442" s="129"/>
      <c r="D442" s="132" t="s">
        <v>396</v>
      </c>
      <c r="E442" s="129"/>
      <c r="F442" s="129"/>
      <c r="G442" s="130"/>
      <c r="H442" s="133"/>
    </row>
    <row r="443" spans="1:8" ht="15">
      <c r="A443" s="128"/>
      <c r="B443" s="135"/>
      <c r="C443" s="129"/>
      <c r="D443" s="142" t="s">
        <v>397</v>
      </c>
      <c r="E443" s="129"/>
      <c r="F443" s="129"/>
      <c r="G443" s="130"/>
      <c r="H443" s="143"/>
    </row>
    <row r="444" spans="1:8" ht="15">
      <c r="A444" s="128"/>
      <c r="B444" s="135"/>
      <c r="C444" s="129"/>
      <c r="D444" s="132" t="s">
        <v>398</v>
      </c>
      <c r="E444" s="129"/>
      <c r="F444" s="129"/>
      <c r="G444" s="130"/>
      <c r="H444" s="143"/>
    </row>
    <row r="445" spans="1:8" ht="15">
      <c r="A445" s="128"/>
      <c r="B445" s="135"/>
      <c r="C445" s="129"/>
      <c r="D445" s="132" t="s">
        <v>399</v>
      </c>
      <c r="E445" s="129"/>
      <c r="F445" s="129"/>
      <c r="G445" s="130"/>
      <c r="H445" s="143"/>
    </row>
    <row r="446" spans="1:8" ht="15">
      <c r="A446" s="128"/>
      <c r="B446" s="135"/>
      <c r="C446" s="129"/>
      <c r="D446" s="132" t="s">
        <v>400</v>
      </c>
      <c r="E446" s="129"/>
      <c r="F446" s="129"/>
      <c r="G446" s="130"/>
      <c r="H446" s="143">
        <v>0</v>
      </c>
    </row>
    <row r="447" spans="1:8" ht="15">
      <c r="A447" s="128"/>
      <c r="B447" s="135"/>
      <c r="C447" s="129"/>
      <c r="D447" s="132" t="s">
        <v>401</v>
      </c>
      <c r="E447" s="129"/>
      <c r="F447" s="129"/>
      <c r="G447" s="130"/>
      <c r="H447" s="143"/>
    </row>
    <row r="448" spans="1:8" ht="15">
      <c r="A448" s="128"/>
      <c r="B448" s="144"/>
      <c r="C448" s="134" t="s">
        <v>579</v>
      </c>
      <c r="D448" s="129"/>
      <c r="E448" s="129"/>
      <c r="F448" s="129"/>
      <c r="G448" s="130"/>
      <c r="H448" s="145">
        <f>SUM(H449:H460)</f>
        <v>20873</v>
      </c>
    </row>
    <row r="449" spans="1:8" ht="15">
      <c r="A449" s="128"/>
      <c r="B449" s="135"/>
      <c r="C449" s="129"/>
      <c r="D449" s="132" t="s">
        <v>402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375</v>
      </c>
      <c r="E450" s="129"/>
      <c r="F450" s="129"/>
      <c r="G450" s="130"/>
      <c r="H450" s="143">
        <v>9249</v>
      </c>
    </row>
    <row r="451" spans="1:8" ht="15">
      <c r="A451" s="128"/>
      <c r="B451" s="135"/>
      <c r="C451" s="129"/>
      <c r="D451" s="132" t="s">
        <v>491</v>
      </c>
      <c r="E451" s="129"/>
      <c r="F451" s="129"/>
      <c r="G451" s="130"/>
      <c r="H451" s="143">
        <v>0</v>
      </c>
    </row>
    <row r="452" spans="1:8" ht="15">
      <c r="A452" s="128"/>
      <c r="B452" s="135"/>
      <c r="C452" s="129"/>
      <c r="D452" s="132" t="s">
        <v>490</v>
      </c>
      <c r="E452" s="129"/>
      <c r="F452" s="129"/>
      <c r="G452" s="130"/>
      <c r="H452" s="143">
        <v>1237</v>
      </c>
    </row>
    <row r="453" spans="1:8" ht="15">
      <c r="A453" s="128"/>
      <c r="B453" s="135"/>
      <c r="C453" s="129"/>
      <c r="D453" s="132" t="s">
        <v>489</v>
      </c>
      <c r="E453" s="129"/>
      <c r="F453" s="129"/>
      <c r="G453" s="130"/>
      <c r="H453" s="143">
        <v>4320</v>
      </c>
    </row>
    <row r="454" spans="1:8" ht="15">
      <c r="A454" s="128"/>
      <c r="B454" s="135"/>
      <c r="C454" s="129"/>
      <c r="D454" s="132" t="s">
        <v>403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486</v>
      </c>
      <c r="E455" s="129"/>
      <c r="F455" s="129"/>
      <c r="G455" s="130"/>
      <c r="H455" s="143">
        <v>0</v>
      </c>
    </row>
    <row r="456" spans="1:8" ht="15">
      <c r="A456" s="128"/>
      <c r="B456" s="135"/>
      <c r="C456" s="129"/>
      <c r="D456" s="132" t="s">
        <v>487</v>
      </c>
      <c r="E456" s="129"/>
      <c r="F456" s="129"/>
      <c r="G456" s="130"/>
      <c r="H456" s="143">
        <v>346</v>
      </c>
    </row>
    <row r="457" spans="1:8" ht="15">
      <c r="A457" s="128"/>
      <c r="B457" s="135"/>
      <c r="C457" s="129"/>
      <c r="D457" s="132" t="s">
        <v>488</v>
      </c>
      <c r="E457" s="129"/>
      <c r="F457" s="129"/>
      <c r="G457" s="130"/>
      <c r="H457" s="143">
        <v>2708</v>
      </c>
    </row>
    <row r="458" spans="1:8" ht="15">
      <c r="A458" s="128"/>
      <c r="B458" s="135"/>
      <c r="C458" s="129"/>
      <c r="D458" s="132" t="s">
        <v>485</v>
      </c>
      <c r="E458" s="129"/>
      <c r="F458" s="129"/>
      <c r="G458" s="130"/>
      <c r="H458" s="143">
        <v>0</v>
      </c>
    </row>
    <row r="459" spans="1:8" ht="15">
      <c r="A459" s="128"/>
      <c r="B459" s="135"/>
      <c r="C459" s="129"/>
      <c r="D459" s="132" t="s">
        <v>400</v>
      </c>
      <c r="E459" s="129"/>
      <c r="F459" s="129"/>
      <c r="G459" s="130"/>
      <c r="H459" s="143">
        <v>3013</v>
      </c>
    </row>
    <row r="460" spans="1:8" ht="15">
      <c r="A460" s="128"/>
      <c r="B460" s="146"/>
      <c r="C460" s="147"/>
      <c r="D460" s="148" t="s">
        <v>492</v>
      </c>
      <c r="E460" s="147"/>
      <c r="F460" s="147"/>
      <c r="G460" s="149"/>
      <c r="H460" s="150">
        <v>0</v>
      </c>
    </row>
    <row r="461" spans="1:8" ht="15">
      <c r="A461" s="151"/>
      <c r="B461" s="152"/>
      <c r="C461" s="153"/>
      <c r="D461" s="153"/>
      <c r="E461" s="153"/>
      <c r="F461" s="153"/>
      <c r="G461" s="154"/>
      <c r="H461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9"/>
  <sheetViews>
    <sheetView view="pageBreakPreview" zoomScaleSheetLayoutView="100" zoomScalePageLayoutView="0" workbookViewId="0" topLeftCell="A252">
      <selection activeCell="H24" sqref="H24"/>
    </sheetView>
  </sheetViews>
  <sheetFormatPr defaultColWidth="9.140625" defaultRowHeight="15"/>
  <cols>
    <col min="1" max="1" width="16.421875" style="109" customWidth="1"/>
    <col min="2" max="5" width="5.7109375" style="109" customWidth="1"/>
    <col min="6" max="6" width="12.57421875" style="109" customWidth="1"/>
    <col min="7" max="7" width="26.28125" style="109" customWidth="1"/>
    <col min="8" max="8" width="15.281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589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SUM(H10+H253)</f>
        <v>165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SUM(H131+H315)</f>
        <v>5270850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SUM(H254:H301)</f>
        <v>165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18.11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0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0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31.25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0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16.58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10.81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16.43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0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23.68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48.14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SUM(H316:H363)</f>
        <v>5270850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905500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f>20000*31.25</f>
        <v>625000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497400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270250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821500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707000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1444200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>
        <f>SUM(H378:H379)</f>
        <v>708</v>
      </c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0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708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>
        <f>SUM(H382+H396)</f>
        <v>677</v>
      </c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>
        <v>0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/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/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/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/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/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/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/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/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/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f>SUM(H397:H403)</f>
        <v>677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0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677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0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0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>
        <f>H406+H446</f>
        <v>862</v>
      </c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v>0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>
        <v>0</v>
      </c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>
        <v>0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>
        <v>0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>
        <v>0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>
        <v>0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>
        <v>0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>
        <v>0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>
        <v>0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0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>
        <v>0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>
        <v>0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0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>
        <v>0</v>
      </c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/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>
        <v>0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0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0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>
        <v>0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>
        <v>0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>
        <v>0</v>
      </c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>
        <v>0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>
        <v>0</v>
      </c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>
        <v>0</v>
      </c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>
        <v>0</v>
      </c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>
        <v>0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>
        <v>0</v>
      </c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>
        <v>0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0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0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0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>
        <v>0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>
        <v>0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>
        <v>0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>
        <v>0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>
        <v>0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0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/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f>SUM(H447:H458)</f>
        <v>862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262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242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0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73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43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24</v>
      </c>
    </row>
    <row r="456" spans="1:8" ht="15">
      <c r="A456" s="128"/>
      <c r="B456" s="135"/>
      <c r="C456" s="129"/>
      <c r="D456" s="132" t="s">
        <v>492</v>
      </c>
      <c r="E456" s="129"/>
      <c r="F456" s="129"/>
      <c r="G456" s="130"/>
      <c r="H456" s="143" t="s">
        <v>518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188</v>
      </c>
    </row>
    <row r="458" spans="1:8" ht="15">
      <c r="A458" s="128"/>
      <c r="B458" s="146"/>
      <c r="C458" s="147"/>
      <c r="D458" s="148" t="s">
        <v>519</v>
      </c>
      <c r="E458" s="147"/>
      <c r="F458" s="147"/>
      <c r="G458" s="149"/>
      <c r="H458" s="150">
        <v>30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1"/>
  <sheetViews>
    <sheetView view="pageBreakPreview" zoomScaleSheetLayoutView="100" zoomScalePageLayoutView="0" workbookViewId="0" topLeftCell="A242">
      <selection activeCell="H341" sqref="H341"/>
    </sheetView>
  </sheetViews>
  <sheetFormatPr defaultColWidth="9.140625" defaultRowHeight="15"/>
  <cols>
    <col min="1" max="1" width="16.421875" style="161" customWidth="1"/>
    <col min="2" max="5" width="5.7109375" style="161" customWidth="1"/>
    <col min="6" max="6" width="12.421875" style="161" customWidth="1"/>
    <col min="7" max="7" width="25.7109375" style="161" customWidth="1"/>
    <col min="8" max="8" width="14.7109375" style="161" customWidth="1"/>
    <col min="9" max="16384" width="9.140625" style="161" customWidth="1"/>
  </cols>
  <sheetData>
    <row r="1" spans="1:8" ht="15">
      <c r="A1" s="179" t="s">
        <v>140</v>
      </c>
      <c r="B1" s="180"/>
      <c r="C1" s="180"/>
      <c r="D1" s="180"/>
      <c r="E1" s="180"/>
      <c r="F1" s="180"/>
      <c r="G1" s="181"/>
      <c r="H1" s="108" t="s">
        <v>141</v>
      </c>
    </row>
    <row r="2" spans="1:8" ht="15">
      <c r="A2" s="179" t="s">
        <v>590</v>
      </c>
      <c r="B2" s="180"/>
      <c r="C2" s="180"/>
      <c r="D2" s="180"/>
      <c r="E2" s="180"/>
      <c r="F2" s="180"/>
      <c r="G2" s="181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240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11528800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SUM(H254:H272)</f>
        <v>240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30" t="s">
        <v>306</v>
      </c>
      <c r="H254" s="125">
        <v>47.3</v>
      </c>
    </row>
    <row r="255" spans="1:8" ht="15">
      <c r="A255" s="114"/>
      <c r="B255" s="120"/>
      <c r="C255" s="121"/>
      <c r="D255" s="121"/>
      <c r="E255" s="121"/>
      <c r="F255" s="126"/>
      <c r="G255" s="130" t="s">
        <v>547</v>
      </c>
      <c r="H255" s="125">
        <v>1.9000000000000001</v>
      </c>
    </row>
    <row r="256" spans="1:8" ht="15">
      <c r="A256" s="114"/>
      <c r="B256" s="120"/>
      <c r="C256" s="121"/>
      <c r="D256" s="121"/>
      <c r="E256" s="121"/>
      <c r="F256" s="126"/>
      <c r="G256" s="130" t="s">
        <v>244</v>
      </c>
      <c r="H256" s="125">
        <v>11.8</v>
      </c>
    </row>
    <row r="257" spans="1:8" ht="15">
      <c r="A257" s="114"/>
      <c r="B257" s="120"/>
      <c r="C257" s="121"/>
      <c r="D257" s="121"/>
      <c r="E257" s="121"/>
      <c r="F257" s="126"/>
      <c r="G257" s="130" t="s">
        <v>245</v>
      </c>
      <c r="H257" s="125">
        <v>7.700000000000001</v>
      </c>
    </row>
    <row r="258" spans="1:8" ht="15">
      <c r="A258" s="114"/>
      <c r="B258" s="120"/>
      <c r="C258" s="121"/>
      <c r="D258" s="121"/>
      <c r="E258" s="121"/>
      <c r="F258" s="126"/>
      <c r="G258" s="130" t="s">
        <v>277</v>
      </c>
      <c r="H258" s="125">
        <v>0.4</v>
      </c>
    </row>
    <row r="259" spans="1:8" ht="15">
      <c r="A259" s="114"/>
      <c r="B259" s="120"/>
      <c r="C259" s="121"/>
      <c r="D259" s="121"/>
      <c r="E259" s="121"/>
      <c r="F259" s="126"/>
      <c r="G259" s="130" t="s">
        <v>548</v>
      </c>
      <c r="H259" s="125">
        <v>6</v>
      </c>
    </row>
    <row r="260" spans="1:8" ht="15">
      <c r="A260" s="114"/>
      <c r="B260" s="120"/>
      <c r="C260" s="121"/>
      <c r="D260" s="121"/>
      <c r="E260" s="121"/>
      <c r="F260" s="126"/>
      <c r="G260" s="130" t="s">
        <v>252</v>
      </c>
      <c r="H260" s="125">
        <v>1.7000000000000002</v>
      </c>
    </row>
    <row r="261" spans="1:8" ht="15">
      <c r="A261" s="114"/>
      <c r="B261" s="120"/>
      <c r="C261" s="121"/>
      <c r="D261" s="121"/>
      <c r="E261" s="121"/>
      <c r="F261" s="126"/>
      <c r="G261" s="130" t="s">
        <v>256</v>
      </c>
      <c r="H261" s="125">
        <v>28.3</v>
      </c>
    </row>
    <row r="262" spans="1:8" ht="15">
      <c r="A262" s="114"/>
      <c r="B262" s="120"/>
      <c r="C262" s="121"/>
      <c r="D262" s="121"/>
      <c r="E262" s="121"/>
      <c r="F262" s="126"/>
      <c r="G262" s="130" t="s">
        <v>530</v>
      </c>
      <c r="H262" s="125">
        <v>17.1</v>
      </c>
    </row>
    <row r="263" spans="1:8" ht="15">
      <c r="A263" s="114"/>
      <c r="B263" s="120"/>
      <c r="C263" s="121"/>
      <c r="D263" s="121"/>
      <c r="E263" s="121"/>
      <c r="F263" s="126"/>
      <c r="G263" s="130" t="s">
        <v>310</v>
      </c>
      <c r="H263" s="125">
        <v>3.9</v>
      </c>
    </row>
    <row r="264" spans="1:8" ht="15">
      <c r="A264" s="114"/>
      <c r="B264" s="120"/>
      <c r="C264" s="121"/>
      <c r="D264" s="121"/>
      <c r="E264" s="121"/>
      <c r="F264" s="126"/>
      <c r="G264" s="130" t="s">
        <v>271</v>
      </c>
      <c r="H264" s="125">
        <v>2.7</v>
      </c>
    </row>
    <row r="265" spans="1:8" ht="15">
      <c r="A265" s="114"/>
      <c r="B265" s="120"/>
      <c r="C265" s="121"/>
      <c r="D265" s="121"/>
      <c r="E265" s="121"/>
      <c r="F265" s="126"/>
      <c r="G265" s="130" t="s">
        <v>276</v>
      </c>
      <c r="H265" s="125">
        <v>4.3</v>
      </c>
    </row>
    <row r="266" spans="1:8" ht="15">
      <c r="A266" s="114"/>
      <c r="B266" s="120"/>
      <c r="C266" s="121"/>
      <c r="D266" s="121"/>
      <c r="E266" s="121"/>
      <c r="F266" s="126"/>
      <c r="G266" s="130" t="s">
        <v>545</v>
      </c>
      <c r="H266" s="125">
        <v>2.1</v>
      </c>
    </row>
    <row r="267" spans="1:8" ht="15">
      <c r="A267" s="114"/>
      <c r="B267" s="120"/>
      <c r="C267" s="121"/>
      <c r="D267" s="121"/>
      <c r="E267" s="121"/>
      <c r="F267" s="126"/>
      <c r="G267" s="130" t="s">
        <v>566</v>
      </c>
      <c r="H267" s="125">
        <v>24.9</v>
      </c>
    </row>
    <row r="268" spans="1:8" ht="15">
      <c r="A268" s="114"/>
      <c r="B268" s="120"/>
      <c r="C268" s="121"/>
      <c r="D268" s="121"/>
      <c r="E268" s="121"/>
      <c r="F268" s="126"/>
      <c r="G268" s="130" t="s">
        <v>282</v>
      </c>
      <c r="H268" s="125">
        <v>32</v>
      </c>
    </row>
    <row r="269" spans="1:8" ht="15">
      <c r="A269" s="114"/>
      <c r="B269" s="120"/>
      <c r="C269" s="121"/>
      <c r="D269" s="121"/>
      <c r="E269" s="121"/>
      <c r="F269" s="126"/>
      <c r="G269" s="130" t="s">
        <v>549</v>
      </c>
      <c r="H269" s="125">
        <v>0.1</v>
      </c>
    </row>
    <row r="270" spans="1:8" ht="15">
      <c r="A270" s="114"/>
      <c r="B270" s="120"/>
      <c r="C270" s="121"/>
      <c r="D270" s="121"/>
      <c r="E270" s="121"/>
      <c r="F270" s="126"/>
      <c r="G270" s="130" t="s">
        <v>263</v>
      </c>
      <c r="H270" s="125">
        <v>16.2</v>
      </c>
    </row>
    <row r="271" spans="1:8" ht="15">
      <c r="A271" s="114"/>
      <c r="B271" s="120"/>
      <c r="C271" s="121"/>
      <c r="D271" s="121"/>
      <c r="E271" s="121"/>
      <c r="F271" s="126"/>
      <c r="G271" s="130" t="s">
        <v>208</v>
      </c>
      <c r="H271" s="125">
        <v>26.4</v>
      </c>
    </row>
    <row r="272" spans="1:8" ht="15">
      <c r="A272" s="114"/>
      <c r="B272" s="120"/>
      <c r="C272" s="121"/>
      <c r="D272" s="121"/>
      <c r="E272" s="121"/>
      <c r="F272" s="126"/>
      <c r="G272" s="130" t="s">
        <v>567</v>
      </c>
      <c r="H272" s="125">
        <v>5.2</v>
      </c>
    </row>
    <row r="273" spans="1:8" ht="15">
      <c r="A273" s="114"/>
      <c r="B273" s="120"/>
      <c r="C273" s="121"/>
      <c r="D273" s="121"/>
      <c r="E273" s="121"/>
      <c r="F273" s="126"/>
      <c r="G273" s="162"/>
      <c r="H273" s="125"/>
    </row>
    <row r="274" spans="1:8" ht="15">
      <c r="A274" s="114"/>
      <c r="B274" s="120"/>
      <c r="C274" s="121"/>
      <c r="D274" s="121"/>
      <c r="E274" s="121"/>
      <c r="F274" s="126"/>
      <c r="G274" s="162"/>
      <c r="H274" s="125"/>
    </row>
    <row r="275" spans="1:8" ht="15">
      <c r="A275" s="114"/>
      <c r="B275" s="120"/>
      <c r="C275" s="121"/>
      <c r="D275" s="121"/>
      <c r="E275" s="121"/>
      <c r="F275" s="126"/>
      <c r="G275" s="162"/>
      <c r="H275" s="125"/>
    </row>
    <row r="276" spans="1:8" ht="15">
      <c r="A276" s="114"/>
      <c r="B276" s="120"/>
      <c r="C276" s="121"/>
      <c r="D276" s="121"/>
      <c r="E276" s="121"/>
      <c r="F276" s="126"/>
      <c r="G276" s="162"/>
      <c r="H276" s="125"/>
    </row>
    <row r="277" spans="1:8" ht="15">
      <c r="A277" s="114"/>
      <c r="B277" s="120"/>
      <c r="C277" s="121"/>
      <c r="D277" s="121"/>
      <c r="E277" s="121"/>
      <c r="F277" s="126"/>
      <c r="G277" s="162"/>
      <c r="H277" s="125"/>
    </row>
    <row r="278" spans="1:8" ht="15">
      <c r="A278" s="114"/>
      <c r="B278" s="120"/>
      <c r="C278" s="121"/>
      <c r="D278" s="121"/>
      <c r="E278" s="121"/>
      <c r="F278" s="126"/>
      <c r="G278" s="162"/>
      <c r="H278" s="125"/>
    </row>
    <row r="279" spans="1:8" ht="15">
      <c r="A279" s="114"/>
      <c r="B279" s="120"/>
      <c r="C279" s="121"/>
      <c r="D279" s="121"/>
      <c r="E279" s="121"/>
      <c r="F279" s="126"/>
      <c r="G279" s="162"/>
      <c r="H279" s="125"/>
    </row>
    <row r="280" spans="1:8" ht="15">
      <c r="A280" s="114"/>
      <c r="B280" s="120"/>
      <c r="C280" s="121"/>
      <c r="D280" s="121"/>
      <c r="E280" s="121"/>
      <c r="F280" s="126"/>
      <c r="G280" s="162"/>
      <c r="H280" s="125"/>
    </row>
    <row r="281" spans="1:8" ht="15">
      <c r="A281" s="114"/>
      <c r="B281" s="120"/>
      <c r="C281" s="121"/>
      <c r="D281" s="121"/>
      <c r="E281" s="121"/>
      <c r="F281" s="126"/>
      <c r="G281" s="162"/>
      <c r="H281" s="125"/>
    </row>
    <row r="282" spans="1:8" ht="15">
      <c r="A282" s="114"/>
      <c r="B282" s="120"/>
      <c r="C282" s="121"/>
      <c r="D282" s="121"/>
      <c r="E282" s="121"/>
      <c r="F282" s="126"/>
      <c r="G282" s="162"/>
      <c r="H282" s="125"/>
    </row>
    <row r="283" spans="1:8" ht="15">
      <c r="A283" s="114"/>
      <c r="B283" s="120"/>
      <c r="C283" s="121"/>
      <c r="D283" s="121"/>
      <c r="E283" s="121"/>
      <c r="F283" s="126"/>
      <c r="G283" s="162"/>
      <c r="H283" s="125"/>
    </row>
    <row r="284" spans="1:8" ht="15">
      <c r="A284" s="114"/>
      <c r="B284" s="120"/>
      <c r="C284" s="121"/>
      <c r="D284" s="121"/>
      <c r="E284" s="121"/>
      <c r="F284" s="126"/>
      <c r="G284" s="162"/>
      <c r="H284" s="125"/>
    </row>
    <row r="285" spans="1:8" ht="15">
      <c r="A285" s="114"/>
      <c r="B285" s="120"/>
      <c r="C285" s="121"/>
      <c r="D285" s="121"/>
      <c r="E285" s="121"/>
      <c r="F285" s="126"/>
      <c r="G285" s="162"/>
      <c r="H285" s="125"/>
    </row>
    <row r="286" spans="1:8" ht="15">
      <c r="A286" s="114"/>
      <c r="B286" s="120"/>
      <c r="C286" s="121"/>
      <c r="D286" s="121"/>
      <c r="E286" s="121"/>
      <c r="F286" s="126"/>
      <c r="G286" s="162"/>
      <c r="H286" s="125"/>
    </row>
    <row r="287" spans="1:8" ht="15">
      <c r="A287" s="114"/>
      <c r="B287" s="120"/>
      <c r="C287" s="121"/>
      <c r="D287" s="121"/>
      <c r="E287" s="121"/>
      <c r="F287" s="126"/>
      <c r="G287" s="162"/>
      <c r="H287" s="125"/>
    </row>
    <row r="288" spans="1:8" ht="15">
      <c r="A288" s="114"/>
      <c r="B288" s="120"/>
      <c r="C288" s="121"/>
      <c r="D288" s="121"/>
      <c r="E288" s="121"/>
      <c r="F288" s="126"/>
      <c r="G288" s="162"/>
      <c r="H288" s="125"/>
    </row>
    <row r="289" spans="1:8" ht="15">
      <c r="A289" s="114"/>
      <c r="B289" s="120"/>
      <c r="C289" s="121"/>
      <c r="D289" s="121"/>
      <c r="E289" s="121"/>
      <c r="F289" s="126"/>
      <c r="G289" s="162"/>
      <c r="H289" s="125"/>
    </row>
    <row r="290" spans="1:8" ht="15">
      <c r="A290" s="114"/>
      <c r="B290" s="120"/>
      <c r="C290" s="121"/>
      <c r="D290" s="121"/>
      <c r="E290" s="121"/>
      <c r="F290" s="126"/>
      <c r="G290" s="162"/>
      <c r="H290" s="125"/>
    </row>
    <row r="291" spans="1:8" ht="15">
      <c r="A291" s="114"/>
      <c r="B291" s="120"/>
      <c r="C291" s="121"/>
      <c r="D291" s="121"/>
      <c r="E291" s="121"/>
      <c r="F291" s="126"/>
      <c r="G291" s="162"/>
      <c r="H291" s="125"/>
    </row>
    <row r="292" spans="1:8" ht="15">
      <c r="A292" s="114"/>
      <c r="B292" s="120"/>
      <c r="C292" s="121"/>
      <c r="D292" s="121"/>
      <c r="E292" s="121"/>
      <c r="F292" s="126"/>
      <c r="G292" s="162"/>
      <c r="H292" s="125"/>
    </row>
    <row r="293" spans="1:8" ht="15">
      <c r="A293" s="114"/>
      <c r="B293" s="120"/>
      <c r="C293" s="121"/>
      <c r="D293" s="121"/>
      <c r="E293" s="121"/>
      <c r="F293" s="126"/>
      <c r="G293" s="162"/>
      <c r="H293" s="125"/>
    </row>
    <row r="294" spans="1:8" ht="15">
      <c r="A294" s="114"/>
      <c r="B294" s="120"/>
      <c r="C294" s="121"/>
      <c r="D294" s="121"/>
      <c r="E294" s="121"/>
      <c r="F294" s="126"/>
      <c r="G294" s="162"/>
      <c r="H294" s="125"/>
    </row>
    <row r="295" spans="1:8" ht="15">
      <c r="A295" s="114"/>
      <c r="B295" s="120"/>
      <c r="C295" s="121"/>
      <c r="D295" s="121"/>
      <c r="E295" s="121"/>
      <c r="F295" s="126"/>
      <c r="G295" s="162"/>
      <c r="H295" s="125"/>
    </row>
    <row r="296" spans="1:8" ht="15">
      <c r="A296" s="114"/>
      <c r="B296" s="120"/>
      <c r="C296" s="121"/>
      <c r="D296" s="121"/>
      <c r="E296" s="121"/>
      <c r="F296" s="126"/>
      <c r="G296" s="162"/>
      <c r="H296" s="125"/>
    </row>
    <row r="297" spans="1:8" ht="15">
      <c r="A297" s="114"/>
      <c r="B297" s="120"/>
      <c r="C297" s="121"/>
      <c r="D297" s="121"/>
      <c r="E297" s="121"/>
      <c r="F297" s="126"/>
      <c r="G297" s="162"/>
      <c r="H297" s="125"/>
    </row>
    <row r="298" spans="1:8" ht="15">
      <c r="A298" s="114"/>
      <c r="B298" s="120"/>
      <c r="C298" s="121"/>
      <c r="D298" s="121"/>
      <c r="E298" s="121"/>
      <c r="F298" s="126"/>
      <c r="G298" s="162"/>
      <c r="H298" s="125"/>
    </row>
    <row r="299" spans="1:8" ht="15">
      <c r="A299" s="114"/>
      <c r="B299" s="120"/>
      <c r="C299" s="121"/>
      <c r="D299" s="121"/>
      <c r="E299" s="121"/>
      <c r="F299" s="126"/>
      <c r="G299" s="162"/>
      <c r="H299" s="125"/>
    </row>
    <row r="300" spans="1:8" ht="15">
      <c r="A300" s="114"/>
      <c r="B300" s="120"/>
      <c r="C300" s="121"/>
      <c r="D300" s="121"/>
      <c r="E300" s="121"/>
      <c r="F300" s="126"/>
      <c r="G300" s="162"/>
      <c r="H300" s="125"/>
    </row>
    <row r="301" spans="1:8" ht="15">
      <c r="A301" s="114"/>
      <c r="B301" s="120"/>
      <c r="C301" s="121"/>
      <c r="D301" s="121"/>
      <c r="E301" s="121"/>
      <c r="F301" s="126"/>
      <c r="G301" s="162"/>
      <c r="H301" s="125"/>
    </row>
    <row r="302" spans="1:8" ht="15">
      <c r="A302" s="114"/>
      <c r="B302" s="120"/>
      <c r="C302" s="121"/>
      <c r="D302" s="121"/>
      <c r="E302" s="121"/>
      <c r="F302" s="126"/>
      <c r="G302" s="162"/>
      <c r="H302" s="125"/>
    </row>
    <row r="303" spans="1:8" ht="15">
      <c r="A303" s="114"/>
      <c r="B303" s="120"/>
      <c r="C303" s="121"/>
      <c r="D303" s="121"/>
      <c r="E303" s="121"/>
      <c r="F303" s="126"/>
      <c r="G303" s="162"/>
      <c r="H303" s="125"/>
    </row>
    <row r="304" spans="1:8" ht="15">
      <c r="A304" s="114"/>
      <c r="B304" s="120"/>
      <c r="C304" s="121"/>
      <c r="D304" s="121"/>
      <c r="E304" s="121"/>
      <c r="F304" s="126"/>
      <c r="G304" s="162"/>
      <c r="H304" s="125"/>
    </row>
    <row r="305" spans="1:8" ht="15">
      <c r="A305" s="114"/>
      <c r="B305" s="120"/>
      <c r="C305" s="121"/>
      <c r="D305" s="121"/>
      <c r="E305" s="121"/>
      <c r="F305" s="126"/>
      <c r="G305" s="162"/>
      <c r="H305" s="125"/>
    </row>
    <row r="306" spans="1:8" ht="15">
      <c r="A306" s="114"/>
      <c r="B306" s="120"/>
      <c r="C306" s="121"/>
      <c r="D306" s="121"/>
      <c r="E306" s="121"/>
      <c r="F306" s="126"/>
      <c r="G306" s="162"/>
      <c r="H306" s="125"/>
    </row>
    <row r="307" spans="1:8" ht="15">
      <c r="A307" s="114"/>
      <c r="B307" s="120"/>
      <c r="C307" s="121"/>
      <c r="D307" s="121"/>
      <c r="E307" s="121"/>
      <c r="F307" s="126"/>
      <c r="G307" s="162"/>
      <c r="H307" s="125"/>
    </row>
    <row r="308" spans="1:8" ht="15">
      <c r="A308" s="114"/>
      <c r="B308" s="120"/>
      <c r="C308" s="121"/>
      <c r="D308" s="121"/>
      <c r="E308" s="121"/>
      <c r="F308" s="126"/>
      <c r="G308" s="162"/>
      <c r="H308" s="125"/>
    </row>
    <row r="309" spans="1:8" ht="15">
      <c r="A309" s="114"/>
      <c r="B309" s="120"/>
      <c r="C309" s="121"/>
      <c r="D309" s="121"/>
      <c r="E309" s="121"/>
      <c r="F309" s="126"/>
      <c r="G309" s="162"/>
      <c r="H309" s="125"/>
    </row>
    <row r="310" spans="1:8" ht="15">
      <c r="A310" s="114"/>
      <c r="B310" s="120"/>
      <c r="C310" s="121"/>
      <c r="D310" s="121"/>
      <c r="E310" s="121"/>
      <c r="F310" s="126"/>
      <c r="G310" s="162"/>
      <c r="H310" s="125"/>
    </row>
    <row r="311" spans="1:8" ht="15">
      <c r="A311" s="114"/>
      <c r="B311" s="120"/>
      <c r="C311" s="121"/>
      <c r="D311" s="121"/>
      <c r="E311" s="121"/>
      <c r="F311" s="126"/>
      <c r="G311" s="162"/>
      <c r="H311" s="125"/>
    </row>
    <row r="312" spans="1:8" ht="15">
      <c r="A312" s="114"/>
      <c r="B312" s="120"/>
      <c r="C312" s="121"/>
      <c r="D312" s="121"/>
      <c r="E312" s="121"/>
      <c r="F312" s="126"/>
      <c r="G312" s="162"/>
      <c r="H312" s="125"/>
    </row>
    <row r="313" spans="1:8" ht="15">
      <c r="A313" s="114"/>
      <c r="B313" s="120"/>
      <c r="C313" s="121"/>
      <c r="D313" s="121"/>
      <c r="E313" s="121"/>
      <c r="F313" s="126"/>
      <c r="G313" s="162"/>
      <c r="H313" s="125"/>
    </row>
    <row r="314" spans="1:8" ht="15">
      <c r="A314" s="114"/>
      <c r="B314" s="120"/>
      <c r="C314" s="121"/>
      <c r="D314" s="121"/>
      <c r="E314" s="121"/>
      <c r="F314" s="126"/>
      <c r="G314" s="16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6"/>
      <c r="G315" s="162"/>
      <c r="H315" s="124">
        <f>SUM(H316:H334)</f>
        <v>11528800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30" t="str">
        <f aca="true" t="shared" si="0" ref="G316:G323">G254</f>
        <v>Baung</v>
      </c>
      <c r="H316" s="125">
        <v>3217000</v>
      </c>
    </row>
    <row r="317" spans="1:8" ht="15">
      <c r="A317" s="114"/>
      <c r="B317" s="120"/>
      <c r="C317" s="121"/>
      <c r="D317" s="121"/>
      <c r="E317" s="121"/>
      <c r="F317" s="126"/>
      <c r="G317" s="130" t="str">
        <f t="shared" si="0"/>
        <v>Tilan</v>
      </c>
      <c r="H317" s="125">
        <v>57000</v>
      </c>
    </row>
    <row r="318" spans="1:8" ht="15">
      <c r="A318" s="114"/>
      <c r="B318" s="120"/>
      <c r="C318" s="121"/>
      <c r="D318" s="121"/>
      <c r="E318" s="121"/>
      <c r="F318" s="126"/>
      <c r="G318" s="130" t="str">
        <f t="shared" si="0"/>
        <v>Gabus</v>
      </c>
      <c r="H318" s="125">
        <v>279800</v>
      </c>
    </row>
    <row r="319" spans="1:8" ht="15">
      <c r="A319" s="114"/>
      <c r="B319" s="120"/>
      <c r="C319" s="121"/>
      <c r="D319" s="121"/>
      <c r="E319" s="121"/>
      <c r="F319" s="126"/>
      <c r="G319" s="130" t="str">
        <f t="shared" si="0"/>
        <v>Toman</v>
      </c>
      <c r="H319" s="125">
        <v>267500</v>
      </c>
    </row>
    <row r="320" spans="1:8" ht="15">
      <c r="A320" s="114"/>
      <c r="B320" s="120"/>
      <c r="C320" s="121"/>
      <c r="D320" s="121"/>
      <c r="E320" s="121"/>
      <c r="F320" s="126"/>
      <c r="G320" s="130" t="str">
        <f t="shared" si="0"/>
        <v>Gurami</v>
      </c>
      <c r="H320" s="125">
        <v>16000</v>
      </c>
    </row>
    <row r="321" spans="1:8" ht="15">
      <c r="A321" s="114"/>
      <c r="B321" s="120"/>
      <c r="C321" s="121"/>
      <c r="D321" s="121"/>
      <c r="E321" s="121"/>
      <c r="F321" s="126"/>
      <c r="G321" s="130" t="str">
        <f t="shared" si="0"/>
        <v>Juara</v>
      </c>
      <c r="H321" s="125">
        <v>261000</v>
      </c>
    </row>
    <row r="322" spans="1:8" ht="15">
      <c r="A322" s="114"/>
      <c r="B322" s="120"/>
      <c r="C322" s="121"/>
      <c r="D322" s="121"/>
      <c r="E322" s="121"/>
      <c r="F322" s="126"/>
      <c r="G322" s="130" t="str">
        <f t="shared" si="0"/>
        <v>Bilih</v>
      </c>
      <c r="H322" s="125">
        <v>52000</v>
      </c>
    </row>
    <row r="323" spans="1:8" ht="15">
      <c r="A323" s="114"/>
      <c r="B323" s="120"/>
      <c r="C323" s="121"/>
      <c r="D323" s="121"/>
      <c r="E323" s="121"/>
      <c r="F323" s="126"/>
      <c r="G323" s="130" t="str">
        <f t="shared" si="0"/>
        <v>Jelawat</v>
      </c>
      <c r="H323" s="125">
        <v>1345000</v>
      </c>
    </row>
    <row r="324" spans="1:8" ht="15">
      <c r="A324" s="114"/>
      <c r="B324" s="120"/>
      <c r="C324" s="121"/>
      <c r="D324" s="121"/>
      <c r="E324" s="121"/>
      <c r="F324" s="126"/>
      <c r="G324" s="130" t="s">
        <v>530</v>
      </c>
      <c r="H324" s="125">
        <v>841000</v>
      </c>
    </row>
    <row r="325" spans="1:8" ht="15">
      <c r="A325" s="114"/>
      <c r="B325" s="120"/>
      <c r="C325" s="121"/>
      <c r="D325" s="121"/>
      <c r="E325" s="121"/>
      <c r="F325" s="126"/>
      <c r="G325" s="130" t="str">
        <f aca="true" t="shared" si="1" ref="G325:G333">G263</f>
        <v>Paray</v>
      </c>
      <c r="H325" s="125">
        <v>154000</v>
      </c>
    </row>
    <row r="326" spans="1:8" ht="15">
      <c r="A326" s="114"/>
      <c r="B326" s="120"/>
      <c r="C326" s="121"/>
      <c r="D326" s="121"/>
      <c r="E326" s="121"/>
      <c r="F326" s="126"/>
      <c r="G326" s="130" t="str">
        <f t="shared" si="1"/>
        <v>Tawes</v>
      </c>
      <c r="H326" s="125">
        <v>153000</v>
      </c>
    </row>
    <row r="327" spans="1:8" ht="15">
      <c r="A327" s="114"/>
      <c r="B327" s="120"/>
      <c r="C327" s="121"/>
      <c r="D327" s="121"/>
      <c r="E327" s="121"/>
      <c r="F327" s="126"/>
      <c r="G327" s="130" t="str">
        <f t="shared" si="1"/>
        <v>Belida</v>
      </c>
      <c r="H327" s="125">
        <v>324000</v>
      </c>
    </row>
    <row r="328" spans="1:8" ht="15">
      <c r="A328" s="114"/>
      <c r="B328" s="120"/>
      <c r="C328" s="121"/>
      <c r="D328" s="121"/>
      <c r="E328" s="121"/>
      <c r="F328" s="126"/>
      <c r="G328" s="130" t="str">
        <f t="shared" si="1"/>
        <v>Tengadak</v>
      </c>
      <c r="H328" s="125">
        <v>63000</v>
      </c>
    </row>
    <row r="329" spans="1:8" ht="15">
      <c r="A329" s="114"/>
      <c r="B329" s="120"/>
      <c r="C329" s="121"/>
      <c r="D329" s="121"/>
      <c r="E329" s="121"/>
      <c r="F329" s="126"/>
      <c r="G329" s="130" t="str">
        <f t="shared" si="1"/>
        <v>Patin</v>
      </c>
      <c r="H329" s="125">
        <v>1061500</v>
      </c>
    </row>
    <row r="330" spans="1:8" ht="15">
      <c r="A330" s="114"/>
      <c r="B330" s="120"/>
      <c r="C330" s="121"/>
      <c r="D330" s="121"/>
      <c r="E330" s="121"/>
      <c r="F330" s="126"/>
      <c r="G330" s="130" t="str">
        <f t="shared" si="1"/>
        <v>Lais</v>
      </c>
      <c r="H330" s="125">
        <v>1558000</v>
      </c>
    </row>
    <row r="331" spans="1:8" ht="15">
      <c r="A331" s="114"/>
      <c r="B331" s="120"/>
      <c r="C331" s="121"/>
      <c r="D331" s="121"/>
      <c r="E331" s="121"/>
      <c r="F331" s="126"/>
      <c r="G331" s="130" t="str">
        <f t="shared" si="1"/>
        <v>Tapah</v>
      </c>
      <c r="H331" s="125">
        <v>5000</v>
      </c>
    </row>
    <row r="332" spans="1:8" ht="15">
      <c r="A332" s="114"/>
      <c r="B332" s="120"/>
      <c r="C332" s="121"/>
      <c r="D332" s="121"/>
      <c r="E332" s="121"/>
      <c r="F332" s="126"/>
      <c r="G332" s="130" t="str">
        <f t="shared" si="1"/>
        <v>Mas</v>
      </c>
      <c r="H332" s="125">
        <f>30000*16.2</f>
        <v>486000</v>
      </c>
    </row>
    <row r="333" spans="1:8" ht="15">
      <c r="A333" s="114"/>
      <c r="B333" s="120"/>
      <c r="C333" s="121"/>
      <c r="D333" s="121"/>
      <c r="E333" s="121"/>
      <c r="F333" s="126"/>
      <c r="G333" s="149" t="str">
        <f t="shared" si="1"/>
        <v>Ikan Lainnya</v>
      </c>
      <c r="H333" s="125">
        <v>1128000</v>
      </c>
    </row>
    <row r="334" spans="1:8" ht="15">
      <c r="A334" s="114"/>
      <c r="B334" s="120"/>
      <c r="C334" s="121"/>
      <c r="D334" s="121"/>
      <c r="E334" s="121"/>
      <c r="F334" s="126"/>
      <c r="G334" s="130" t="str">
        <f>G272</f>
        <v>Udang Tawar</v>
      </c>
      <c r="H334" s="125">
        <v>260000</v>
      </c>
    </row>
    <row r="335" spans="1:8" ht="15">
      <c r="A335" s="114"/>
      <c r="B335" s="121"/>
      <c r="C335" s="121"/>
      <c r="D335" s="121"/>
      <c r="E335" s="121"/>
      <c r="F335" s="126"/>
      <c r="G335" s="122"/>
      <c r="H335" s="125"/>
    </row>
    <row r="336" spans="1:8" ht="15">
      <c r="A336" s="114"/>
      <c r="B336" s="121"/>
      <c r="C336" s="121"/>
      <c r="D336" s="121"/>
      <c r="E336" s="121"/>
      <c r="F336" s="126"/>
      <c r="G336" s="122"/>
      <c r="H336" s="125"/>
    </row>
    <row r="337" spans="1:8" ht="15">
      <c r="A337" s="114"/>
      <c r="B337" s="121"/>
      <c r="C337" s="121"/>
      <c r="D337" s="121"/>
      <c r="E337" s="121"/>
      <c r="F337" s="126"/>
      <c r="G337" s="122"/>
      <c r="H337" s="125"/>
    </row>
    <row r="338" spans="1:8" ht="15">
      <c r="A338" s="114"/>
      <c r="B338" s="121"/>
      <c r="C338" s="121"/>
      <c r="D338" s="121"/>
      <c r="E338" s="121"/>
      <c r="F338" s="126"/>
      <c r="G338" s="122"/>
      <c r="H338" s="125"/>
    </row>
    <row r="339" spans="1:8" ht="15">
      <c r="A339" s="114"/>
      <c r="B339" s="121"/>
      <c r="C339" s="121"/>
      <c r="D339" s="121"/>
      <c r="E339" s="121"/>
      <c r="F339" s="126"/>
      <c r="G339" s="122"/>
      <c r="H339" s="125"/>
    </row>
    <row r="340" spans="1:8" ht="15">
      <c r="A340" s="114"/>
      <c r="B340" s="121"/>
      <c r="C340" s="121"/>
      <c r="D340" s="121"/>
      <c r="E340" s="121"/>
      <c r="F340" s="126"/>
      <c r="G340" s="122"/>
      <c r="H340" s="125"/>
    </row>
    <row r="341" spans="1:8" ht="15">
      <c r="A341" s="114"/>
      <c r="B341" s="121"/>
      <c r="C341" s="121"/>
      <c r="D341" s="121"/>
      <c r="E341" s="121"/>
      <c r="F341" s="126"/>
      <c r="G341" s="122"/>
      <c r="H341" s="125"/>
    </row>
    <row r="342" spans="1:8" ht="15">
      <c r="A342" s="114"/>
      <c r="B342" s="121"/>
      <c r="C342" s="121"/>
      <c r="D342" s="121"/>
      <c r="E342" s="121"/>
      <c r="F342" s="126"/>
      <c r="G342" s="122"/>
      <c r="H342" s="125"/>
    </row>
    <row r="343" spans="1:8" ht="15">
      <c r="A343" s="114"/>
      <c r="B343" s="121"/>
      <c r="C343" s="121"/>
      <c r="D343" s="121"/>
      <c r="E343" s="121"/>
      <c r="F343" s="126"/>
      <c r="G343" s="122"/>
      <c r="H343" s="125"/>
    </row>
    <row r="344" spans="1:8" ht="15">
      <c r="A344" s="114"/>
      <c r="B344" s="121"/>
      <c r="C344" s="121"/>
      <c r="D344" s="121"/>
      <c r="E344" s="121"/>
      <c r="F344" s="126"/>
      <c r="G344" s="122"/>
      <c r="H344" s="125"/>
    </row>
    <row r="345" spans="1:8" ht="15">
      <c r="A345" s="114"/>
      <c r="B345" s="121"/>
      <c r="C345" s="121"/>
      <c r="D345" s="121"/>
      <c r="E345" s="121"/>
      <c r="F345" s="126"/>
      <c r="G345" s="122"/>
      <c r="H345" s="125"/>
    </row>
    <row r="346" spans="1:8" ht="15">
      <c r="A346" s="114"/>
      <c r="B346" s="121"/>
      <c r="C346" s="121"/>
      <c r="D346" s="121"/>
      <c r="E346" s="121"/>
      <c r="F346" s="126"/>
      <c r="G346" s="122"/>
      <c r="H346" s="125"/>
    </row>
    <row r="347" spans="1:8" ht="15">
      <c r="A347" s="114"/>
      <c r="B347" s="121"/>
      <c r="C347" s="121"/>
      <c r="D347" s="121"/>
      <c r="E347" s="121"/>
      <c r="F347" s="126"/>
      <c r="G347" s="122"/>
      <c r="H347" s="125"/>
    </row>
    <row r="348" spans="1:8" ht="15">
      <c r="A348" s="114"/>
      <c r="B348" s="121"/>
      <c r="C348" s="121"/>
      <c r="D348" s="121"/>
      <c r="E348" s="121"/>
      <c r="F348" s="126"/>
      <c r="G348" s="122"/>
      <c r="H348" s="125"/>
    </row>
    <row r="349" spans="1:8" ht="15">
      <c r="A349" s="114"/>
      <c r="B349" s="121"/>
      <c r="C349" s="121"/>
      <c r="D349" s="121"/>
      <c r="E349" s="121"/>
      <c r="F349" s="126"/>
      <c r="G349" s="122"/>
      <c r="H349" s="125"/>
    </row>
    <row r="350" spans="1:8" ht="15">
      <c r="A350" s="114"/>
      <c r="B350" s="121"/>
      <c r="C350" s="121"/>
      <c r="D350" s="121"/>
      <c r="E350" s="121"/>
      <c r="F350" s="126"/>
      <c r="G350" s="122"/>
      <c r="H350" s="125"/>
    </row>
    <row r="351" spans="1:8" ht="15">
      <c r="A351" s="114"/>
      <c r="B351" s="121"/>
      <c r="C351" s="121"/>
      <c r="D351" s="121"/>
      <c r="E351" s="121"/>
      <c r="F351" s="126"/>
      <c r="G351" s="122"/>
      <c r="H351" s="125"/>
    </row>
    <row r="352" spans="1:8" ht="15">
      <c r="A352" s="114"/>
      <c r="B352" s="121"/>
      <c r="C352" s="121"/>
      <c r="D352" s="121"/>
      <c r="E352" s="121"/>
      <c r="F352" s="126"/>
      <c r="G352" s="122"/>
      <c r="H352" s="125"/>
    </row>
    <row r="353" spans="1:8" ht="15">
      <c r="A353" s="114"/>
      <c r="B353" s="121"/>
      <c r="C353" s="121"/>
      <c r="D353" s="121"/>
      <c r="E353" s="121"/>
      <c r="F353" s="126"/>
      <c r="G353" s="122"/>
      <c r="H353" s="125"/>
    </row>
    <row r="354" spans="1:8" ht="15">
      <c r="A354" s="114"/>
      <c r="B354" s="121"/>
      <c r="C354" s="121"/>
      <c r="D354" s="121"/>
      <c r="E354" s="121"/>
      <c r="F354" s="126"/>
      <c r="G354" s="122"/>
      <c r="H354" s="125"/>
    </row>
    <row r="355" spans="1:8" ht="15">
      <c r="A355" s="114"/>
      <c r="B355" s="121"/>
      <c r="C355" s="121"/>
      <c r="D355" s="121"/>
      <c r="E355" s="121"/>
      <c r="F355" s="126"/>
      <c r="G355" s="122"/>
      <c r="H355" s="125"/>
    </row>
    <row r="356" spans="1:8" ht="15">
      <c r="A356" s="114"/>
      <c r="B356" s="121"/>
      <c r="C356" s="121"/>
      <c r="D356" s="121"/>
      <c r="E356" s="121"/>
      <c r="F356" s="126"/>
      <c r="G356" s="122"/>
      <c r="H356" s="125"/>
    </row>
    <row r="357" spans="1:8" ht="15">
      <c r="A357" s="114"/>
      <c r="B357" s="121"/>
      <c r="C357" s="121"/>
      <c r="D357" s="121"/>
      <c r="E357" s="121"/>
      <c r="F357" s="126"/>
      <c r="G357" s="122"/>
      <c r="H357" s="125"/>
    </row>
    <row r="358" spans="1:8" ht="15">
      <c r="A358" s="114"/>
      <c r="B358" s="121"/>
      <c r="C358" s="121"/>
      <c r="D358" s="121"/>
      <c r="E358" s="121"/>
      <c r="F358" s="126"/>
      <c r="G358" s="122"/>
      <c r="H358" s="125"/>
    </row>
    <row r="359" spans="1:8" ht="15">
      <c r="A359" s="114"/>
      <c r="B359" s="121"/>
      <c r="C359" s="121"/>
      <c r="D359" s="121"/>
      <c r="E359" s="121"/>
      <c r="F359" s="126"/>
      <c r="G359" s="122"/>
      <c r="H359" s="125"/>
    </row>
    <row r="360" spans="1:8" ht="15">
      <c r="A360" s="114"/>
      <c r="B360" s="121"/>
      <c r="C360" s="121"/>
      <c r="D360" s="121"/>
      <c r="E360" s="121"/>
      <c r="F360" s="126"/>
      <c r="G360" s="122"/>
      <c r="H360" s="125"/>
    </row>
    <row r="361" spans="1:8" ht="15">
      <c r="A361" s="114"/>
      <c r="B361" s="121"/>
      <c r="C361" s="121"/>
      <c r="D361" s="121"/>
      <c r="E361" s="121"/>
      <c r="F361" s="126"/>
      <c r="G361" s="122"/>
      <c r="H361" s="125"/>
    </row>
    <row r="362" spans="1:8" ht="15">
      <c r="A362" s="114"/>
      <c r="B362" s="121"/>
      <c r="C362" s="121"/>
      <c r="D362" s="121"/>
      <c r="E362" s="121"/>
      <c r="F362" s="126"/>
      <c r="G362" s="122"/>
      <c r="H362" s="125"/>
    </row>
    <row r="363" spans="1:8" ht="15">
      <c r="A363" s="114"/>
      <c r="B363" s="121"/>
      <c r="C363" s="121"/>
      <c r="D363" s="121"/>
      <c r="E363" s="121"/>
      <c r="F363" s="126"/>
      <c r="G363" s="122"/>
      <c r="H363" s="125"/>
    </row>
    <row r="364" spans="1:8" ht="15">
      <c r="A364" s="114"/>
      <c r="B364" s="121"/>
      <c r="C364" s="121"/>
      <c r="D364" s="121"/>
      <c r="E364" s="121"/>
      <c r="F364" s="126"/>
      <c r="G364" s="122"/>
      <c r="H364" s="125"/>
    </row>
    <row r="365" spans="1:8" ht="15">
      <c r="A365" s="114"/>
      <c r="B365" s="121"/>
      <c r="C365" s="121"/>
      <c r="D365" s="121"/>
      <c r="E365" s="121"/>
      <c r="F365" s="126"/>
      <c r="G365" s="122"/>
      <c r="H365" s="125"/>
    </row>
    <row r="366" spans="1:8" ht="15">
      <c r="A366" s="114"/>
      <c r="B366" s="121"/>
      <c r="C366" s="121"/>
      <c r="D366" s="121"/>
      <c r="E366" s="121"/>
      <c r="F366" s="126"/>
      <c r="G366" s="122"/>
      <c r="H366" s="125"/>
    </row>
    <row r="367" spans="1:8" ht="15">
      <c r="A367" s="114"/>
      <c r="B367" s="121"/>
      <c r="C367" s="121"/>
      <c r="D367" s="121"/>
      <c r="E367" s="121"/>
      <c r="F367" s="126"/>
      <c r="G367" s="122"/>
      <c r="H367" s="125"/>
    </row>
    <row r="368" spans="1:8" ht="15">
      <c r="A368" s="114"/>
      <c r="B368" s="121"/>
      <c r="C368" s="121"/>
      <c r="D368" s="121"/>
      <c r="E368" s="121"/>
      <c r="F368" s="126"/>
      <c r="G368" s="122"/>
      <c r="H368" s="125"/>
    </row>
    <row r="369" spans="1:8" ht="15">
      <c r="A369" s="114"/>
      <c r="B369" s="121"/>
      <c r="C369" s="121"/>
      <c r="D369" s="121"/>
      <c r="E369" s="121"/>
      <c r="F369" s="126"/>
      <c r="G369" s="122"/>
      <c r="H369" s="125"/>
    </row>
    <row r="370" spans="1:8" ht="15">
      <c r="A370" s="114"/>
      <c r="B370" s="121"/>
      <c r="C370" s="121"/>
      <c r="D370" s="121"/>
      <c r="E370" s="121"/>
      <c r="F370" s="126"/>
      <c r="G370" s="122"/>
      <c r="H370" s="125"/>
    </row>
    <row r="371" spans="1:8" ht="15">
      <c r="A371" s="114"/>
      <c r="B371" s="121"/>
      <c r="C371" s="121"/>
      <c r="D371" s="121"/>
      <c r="E371" s="121"/>
      <c r="F371" s="126"/>
      <c r="G371" s="122"/>
      <c r="H371" s="125"/>
    </row>
    <row r="372" spans="1:8" ht="15">
      <c r="A372" s="114"/>
      <c r="B372" s="121"/>
      <c r="C372" s="121"/>
      <c r="D372" s="121"/>
      <c r="E372" s="121"/>
      <c r="F372" s="126"/>
      <c r="G372" s="122"/>
      <c r="H372" s="125"/>
    </row>
    <row r="373" spans="1:8" ht="15">
      <c r="A373" s="114"/>
      <c r="B373" s="121"/>
      <c r="C373" s="121"/>
      <c r="D373" s="121"/>
      <c r="E373" s="121"/>
      <c r="F373" s="126"/>
      <c r="G373" s="122"/>
      <c r="H373" s="125"/>
    </row>
    <row r="374" spans="1:8" ht="15">
      <c r="A374" s="114"/>
      <c r="B374" s="121"/>
      <c r="C374" s="121"/>
      <c r="D374" s="121"/>
      <c r="E374" s="121"/>
      <c r="F374" s="126"/>
      <c r="G374" s="122"/>
      <c r="H374" s="125"/>
    </row>
    <row r="375" spans="1:8" ht="15">
      <c r="A375" s="114"/>
      <c r="B375" s="121"/>
      <c r="C375" s="121"/>
      <c r="D375" s="121"/>
      <c r="E375" s="121"/>
      <c r="F375" s="126"/>
      <c r="G375" s="122"/>
      <c r="H375" s="125"/>
    </row>
    <row r="376" spans="1:8" ht="15">
      <c r="A376" s="128"/>
      <c r="B376" s="129" t="s">
        <v>577</v>
      </c>
      <c r="C376" s="129"/>
      <c r="D376" s="129"/>
      <c r="E376" s="129"/>
      <c r="F376" s="129"/>
      <c r="G376" s="130"/>
      <c r="H376" s="131"/>
    </row>
    <row r="377" spans="1:8" ht="15">
      <c r="A377" s="128"/>
      <c r="B377" s="129"/>
      <c r="C377" s="132" t="s">
        <v>149</v>
      </c>
      <c r="D377" s="129"/>
      <c r="E377" s="129"/>
      <c r="F377" s="129"/>
      <c r="G377" s="130"/>
      <c r="H377" s="133"/>
    </row>
    <row r="378" spans="1:8" ht="15">
      <c r="A378" s="128"/>
      <c r="B378" s="129"/>
      <c r="C378" s="132" t="s">
        <v>236</v>
      </c>
      <c r="D378" s="129"/>
      <c r="E378" s="129"/>
      <c r="F378" s="129"/>
      <c r="G378" s="130"/>
      <c r="H378" s="133">
        <v>355</v>
      </c>
    </row>
    <row r="379" spans="1:8" ht="15">
      <c r="A379" s="128"/>
      <c r="B379" s="129"/>
      <c r="C379" s="132"/>
      <c r="D379" s="129"/>
      <c r="E379" s="129"/>
      <c r="F379" s="129"/>
      <c r="G379" s="130"/>
      <c r="H379" s="133"/>
    </row>
    <row r="380" spans="1:8" ht="15">
      <c r="A380" s="128"/>
      <c r="B380" s="129" t="s">
        <v>565</v>
      </c>
      <c r="C380" s="132"/>
      <c r="D380" s="129"/>
      <c r="E380" s="129"/>
      <c r="F380" s="129"/>
      <c r="G380" s="130"/>
      <c r="H380" s="133">
        <v>355</v>
      </c>
    </row>
    <row r="381" spans="1:8" ht="15">
      <c r="A381" s="128"/>
      <c r="B381" s="129"/>
      <c r="C381" s="132"/>
      <c r="D381" s="129"/>
      <c r="E381" s="129"/>
      <c r="F381" s="129"/>
      <c r="G381" s="130"/>
      <c r="H381" s="133"/>
    </row>
    <row r="382" spans="1:8" ht="15">
      <c r="A382" s="128"/>
      <c r="B382" s="129"/>
      <c r="C382" s="132"/>
      <c r="D382" s="129"/>
      <c r="E382" s="129"/>
      <c r="F382" s="129"/>
      <c r="G382" s="130"/>
      <c r="H382" s="133"/>
    </row>
    <row r="383" spans="1:8" ht="15">
      <c r="A383" s="128"/>
      <c r="B383" s="134" t="s">
        <v>578</v>
      </c>
      <c r="C383" s="134"/>
      <c r="D383" s="134"/>
      <c r="E383" s="134"/>
      <c r="F383" s="134"/>
      <c r="G383" s="130"/>
      <c r="H383" s="131"/>
    </row>
    <row r="384" spans="1:8" ht="15">
      <c r="A384" s="128"/>
      <c r="B384" s="134"/>
      <c r="C384" s="134" t="s">
        <v>573</v>
      </c>
      <c r="D384" s="134"/>
      <c r="E384" s="134"/>
      <c r="F384" s="134"/>
      <c r="G384" s="130"/>
      <c r="H384" s="131"/>
    </row>
    <row r="385" spans="1:8" ht="15">
      <c r="A385" s="128"/>
      <c r="B385" s="135"/>
      <c r="C385" s="129"/>
      <c r="D385" s="136" t="s">
        <v>419</v>
      </c>
      <c r="E385" s="136"/>
      <c r="F385" s="136"/>
      <c r="G385" s="137"/>
      <c r="H385" s="138"/>
    </row>
    <row r="386" spans="1:8" ht="15">
      <c r="A386" s="128"/>
      <c r="B386" s="135"/>
      <c r="C386" s="129"/>
      <c r="D386" s="132"/>
      <c r="E386" s="132" t="s">
        <v>346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347</v>
      </c>
      <c r="F387" s="132"/>
      <c r="G387" s="130"/>
      <c r="H387" s="133"/>
    </row>
    <row r="388" spans="1:8" ht="15">
      <c r="A388" s="128"/>
      <c r="B388" s="135"/>
      <c r="C388" s="129"/>
      <c r="D388" s="132"/>
      <c r="E388" s="132" t="s">
        <v>348</v>
      </c>
      <c r="F388" s="132"/>
      <c r="G388" s="130"/>
      <c r="H388" s="133"/>
    </row>
    <row r="389" spans="1:8" ht="15">
      <c r="A389" s="128"/>
      <c r="B389" s="135"/>
      <c r="C389" s="129"/>
      <c r="D389" s="132"/>
      <c r="E389" s="132" t="s">
        <v>349</v>
      </c>
      <c r="F389" s="132"/>
      <c r="G389" s="130"/>
      <c r="H389" s="133"/>
    </row>
    <row r="390" spans="1:8" ht="15">
      <c r="A390" s="128"/>
      <c r="B390" s="135"/>
      <c r="C390" s="129"/>
      <c r="D390" s="136" t="s">
        <v>350</v>
      </c>
      <c r="E390" s="136"/>
      <c r="F390" s="136"/>
      <c r="G390" s="137"/>
      <c r="H390" s="138"/>
    </row>
    <row r="391" spans="1:8" ht="15">
      <c r="A391" s="128"/>
      <c r="B391" s="135"/>
      <c r="C391" s="129"/>
      <c r="D391" s="139" t="s">
        <v>351</v>
      </c>
      <c r="E391" s="136"/>
      <c r="F391" s="136"/>
      <c r="G391" s="137"/>
      <c r="H391" s="138"/>
    </row>
    <row r="392" spans="1:8" ht="15">
      <c r="A392" s="128"/>
      <c r="B392" s="135"/>
      <c r="C392" s="129"/>
      <c r="D392" s="132"/>
      <c r="E392" s="132" t="s">
        <v>352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353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354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355</v>
      </c>
      <c r="F395" s="132"/>
      <c r="G395" s="130"/>
      <c r="H395" s="133"/>
    </row>
    <row r="396" spans="1:8" ht="15">
      <c r="A396" s="128"/>
      <c r="B396" s="135"/>
      <c r="C396" s="129"/>
      <c r="D396" s="132"/>
      <c r="E396" s="132" t="s">
        <v>356</v>
      </c>
      <c r="F396" s="132"/>
      <c r="G396" s="130"/>
      <c r="H396" s="133"/>
    </row>
    <row r="397" spans="1:8" ht="15">
      <c r="A397" s="128"/>
      <c r="B397" s="135"/>
      <c r="C397" s="129"/>
      <c r="D397" s="132"/>
      <c r="E397" s="132" t="s">
        <v>357</v>
      </c>
      <c r="F397" s="132"/>
      <c r="G397" s="130"/>
      <c r="H397" s="133"/>
    </row>
    <row r="398" spans="1:8" ht="15">
      <c r="A398" s="128"/>
      <c r="B398" s="135"/>
      <c r="C398" s="129" t="s">
        <v>579</v>
      </c>
      <c r="D398" s="129"/>
      <c r="E398" s="129"/>
      <c r="F398" s="129"/>
      <c r="G398" s="130"/>
      <c r="H398" s="131">
        <f>SUM(H399:H405)</f>
        <v>353</v>
      </c>
    </row>
    <row r="399" spans="1:8" ht="15">
      <c r="A399" s="128"/>
      <c r="B399" s="135"/>
      <c r="C399" s="129"/>
      <c r="D399" s="132" t="s">
        <v>358</v>
      </c>
      <c r="E399" s="140"/>
      <c r="F399" s="132"/>
      <c r="G399" s="130"/>
      <c r="H399" s="133">
        <v>314</v>
      </c>
    </row>
    <row r="400" spans="1:8" ht="15">
      <c r="A400" s="128"/>
      <c r="B400" s="135"/>
      <c r="C400" s="129"/>
      <c r="D400" s="132"/>
      <c r="E400" s="132" t="s">
        <v>346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420</v>
      </c>
      <c r="F401" s="140"/>
      <c r="G401" s="130"/>
      <c r="H401" s="133" t="s">
        <v>518</v>
      </c>
    </row>
    <row r="402" spans="1:8" ht="15">
      <c r="A402" s="128"/>
      <c r="B402" s="135"/>
      <c r="C402" s="129"/>
      <c r="D402" s="132"/>
      <c r="E402" s="132" t="s">
        <v>421</v>
      </c>
      <c r="F402" s="132"/>
      <c r="G402" s="130"/>
      <c r="H402" s="133">
        <v>0</v>
      </c>
    </row>
    <row r="403" spans="1:8" ht="15">
      <c r="A403" s="128"/>
      <c r="B403" s="135"/>
      <c r="C403" s="129"/>
      <c r="D403" s="132"/>
      <c r="E403" s="132" t="s">
        <v>422</v>
      </c>
      <c r="F403" s="132"/>
      <c r="G403" s="130"/>
      <c r="H403" s="133">
        <v>0</v>
      </c>
    </row>
    <row r="404" spans="1:8" ht="15">
      <c r="A404" s="128"/>
      <c r="B404" s="135"/>
      <c r="C404" s="129"/>
      <c r="D404" s="132" t="s">
        <v>362</v>
      </c>
      <c r="E404" s="129"/>
      <c r="F404" s="129"/>
      <c r="G404" s="130"/>
      <c r="H404" s="141">
        <v>39</v>
      </c>
    </row>
    <row r="405" spans="1:8" ht="15">
      <c r="A405" s="128"/>
      <c r="B405" s="135"/>
      <c r="C405" s="129"/>
      <c r="D405" s="132" t="s">
        <v>351</v>
      </c>
      <c r="E405" s="129"/>
      <c r="F405" s="129"/>
      <c r="G405" s="130"/>
      <c r="H405" s="133">
        <v>0</v>
      </c>
    </row>
    <row r="406" spans="1:8" ht="15">
      <c r="A406" s="128"/>
      <c r="B406" s="135"/>
      <c r="C406" s="129"/>
      <c r="D406" s="132"/>
      <c r="E406" s="129"/>
      <c r="F406" s="129"/>
      <c r="G406" s="130"/>
      <c r="H406" s="133"/>
    </row>
    <row r="407" spans="1:8" ht="15">
      <c r="A407" s="128"/>
      <c r="B407" s="135" t="s">
        <v>580</v>
      </c>
      <c r="C407" s="129"/>
      <c r="D407" s="129"/>
      <c r="E407" s="129"/>
      <c r="F407" s="129"/>
      <c r="G407" s="130"/>
      <c r="H407" s="131"/>
    </row>
    <row r="408" spans="1:8" ht="15">
      <c r="A408" s="128"/>
      <c r="B408" s="135"/>
      <c r="C408" s="129" t="s">
        <v>573</v>
      </c>
      <c r="D408" s="129"/>
      <c r="E408" s="129"/>
      <c r="F408" s="129"/>
      <c r="G408" s="130"/>
      <c r="H408" s="131"/>
    </row>
    <row r="409" spans="1:8" ht="15">
      <c r="A409" s="128"/>
      <c r="B409" s="135"/>
      <c r="C409" s="129"/>
      <c r="D409" s="132" t="s">
        <v>364</v>
      </c>
      <c r="E409" s="129"/>
      <c r="F409" s="129"/>
      <c r="G409" s="130"/>
      <c r="H409" s="133"/>
    </row>
    <row r="410" spans="1:8" ht="15">
      <c r="A410" s="128"/>
      <c r="B410" s="135"/>
      <c r="C410" s="129"/>
      <c r="D410" s="132" t="s">
        <v>365</v>
      </c>
      <c r="E410" s="129"/>
      <c r="F410" s="129"/>
      <c r="G410" s="130"/>
      <c r="H410" s="133"/>
    </row>
    <row r="411" spans="1:8" ht="15">
      <c r="A411" s="128"/>
      <c r="B411" s="135"/>
      <c r="C411" s="129"/>
      <c r="D411" s="132" t="s">
        <v>366</v>
      </c>
      <c r="E411" s="129"/>
      <c r="F411" s="129"/>
      <c r="G411" s="130"/>
      <c r="H411" s="133"/>
    </row>
    <row r="412" spans="1:8" ht="15">
      <c r="A412" s="128"/>
      <c r="B412" s="135"/>
      <c r="C412" s="129"/>
      <c r="D412" s="132" t="s">
        <v>367</v>
      </c>
      <c r="E412" s="129"/>
      <c r="F412" s="129"/>
      <c r="G412" s="130"/>
      <c r="H412" s="133"/>
    </row>
    <row r="413" spans="1:8" ht="15">
      <c r="A413" s="128"/>
      <c r="B413" s="135"/>
      <c r="C413" s="129"/>
      <c r="D413" s="132" t="s">
        <v>368</v>
      </c>
      <c r="E413" s="129"/>
      <c r="F413" s="129"/>
      <c r="G413" s="130"/>
      <c r="H413" s="133"/>
    </row>
    <row r="414" spans="1:8" ht="15">
      <c r="A414" s="128"/>
      <c r="B414" s="135"/>
      <c r="C414" s="129"/>
      <c r="D414" s="132" t="s">
        <v>369</v>
      </c>
      <c r="E414" s="129"/>
      <c r="F414" s="129"/>
      <c r="G414" s="130"/>
      <c r="H414" s="133"/>
    </row>
    <row r="415" spans="1:8" ht="15">
      <c r="A415" s="128"/>
      <c r="B415" s="135"/>
      <c r="C415" s="129"/>
      <c r="D415" s="132" t="s">
        <v>370</v>
      </c>
      <c r="E415" s="129"/>
      <c r="F415" s="129"/>
      <c r="G415" s="130"/>
      <c r="H415" s="133"/>
    </row>
    <row r="416" spans="1:8" ht="15">
      <c r="A416" s="128"/>
      <c r="B416" s="135"/>
      <c r="C416" s="129"/>
      <c r="D416" s="132" t="s">
        <v>371</v>
      </c>
      <c r="E416" s="129"/>
      <c r="F416" s="129"/>
      <c r="G416" s="130"/>
      <c r="H416" s="133"/>
    </row>
    <row r="417" spans="1:8" ht="15">
      <c r="A417" s="128"/>
      <c r="B417" s="135"/>
      <c r="C417" s="129"/>
      <c r="D417" s="132" t="s">
        <v>372</v>
      </c>
      <c r="E417" s="129"/>
      <c r="F417" s="129"/>
      <c r="G417" s="130"/>
      <c r="H417" s="133"/>
    </row>
    <row r="418" spans="1:8" ht="15">
      <c r="A418" s="128"/>
      <c r="B418" s="135"/>
      <c r="C418" s="129"/>
      <c r="D418" s="132" t="s">
        <v>373</v>
      </c>
      <c r="E418" s="129"/>
      <c r="F418" s="129"/>
      <c r="G418" s="130"/>
      <c r="H418" s="133"/>
    </row>
    <row r="419" spans="1:8" ht="15">
      <c r="A419" s="128"/>
      <c r="B419" s="135"/>
      <c r="C419" s="129"/>
      <c r="D419" s="132" t="s">
        <v>374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375</v>
      </c>
      <c r="E420" s="129"/>
      <c r="F420" s="129"/>
      <c r="G420" s="130"/>
      <c r="H420" s="133"/>
    </row>
    <row r="421" spans="1:8" ht="15">
      <c r="A421" s="128"/>
      <c r="B421" s="135"/>
      <c r="C421" s="129"/>
      <c r="D421" s="132" t="s">
        <v>376</v>
      </c>
      <c r="E421" s="129"/>
      <c r="F421" s="129"/>
      <c r="G421" s="130"/>
      <c r="H421" s="133"/>
    </row>
    <row r="422" spans="1:8" ht="15">
      <c r="A422" s="128"/>
      <c r="B422" s="135"/>
      <c r="C422" s="129"/>
      <c r="D422" s="132" t="s">
        <v>377</v>
      </c>
      <c r="E422" s="129"/>
      <c r="F422" s="129"/>
      <c r="G422" s="130"/>
      <c r="H422" s="133"/>
    </row>
    <row r="423" spans="1:8" ht="15">
      <c r="A423" s="128"/>
      <c r="B423" s="135"/>
      <c r="C423" s="129"/>
      <c r="D423" s="132" t="s">
        <v>378</v>
      </c>
      <c r="E423" s="129"/>
      <c r="F423" s="129"/>
      <c r="G423" s="130"/>
      <c r="H423" s="133"/>
    </row>
    <row r="424" spans="1:8" ht="15">
      <c r="A424" s="128"/>
      <c r="B424" s="135"/>
      <c r="C424" s="129"/>
      <c r="D424" s="132" t="s">
        <v>379</v>
      </c>
      <c r="E424" s="129"/>
      <c r="F424" s="129"/>
      <c r="G424" s="130"/>
      <c r="H424" s="133"/>
    </row>
    <row r="425" spans="1:8" ht="15">
      <c r="A425" s="128"/>
      <c r="B425" s="135"/>
      <c r="C425" s="129"/>
      <c r="D425" s="132" t="s">
        <v>380</v>
      </c>
      <c r="E425" s="129"/>
      <c r="F425" s="129"/>
      <c r="G425" s="130"/>
      <c r="H425" s="133"/>
    </row>
    <row r="426" spans="1:8" ht="15">
      <c r="A426" s="128"/>
      <c r="B426" s="135"/>
      <c r="C426" s="129"/>
      <c r="D426" s="132" t="s">
        <v>469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381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382</v>
      </c>
      <c r="E428" s="129"/>
      <c r="F428" s="129"/>
      <c r="G428" s="130"/>
      <c r="H428" s="133"/>
    </row>
    <row r="429" spans="1:8" ht="15">
      <c r="A429" s="128"/>
      <c r="B429" s="135"/>
      <c r="C429" s="129"/>
      <c r="D429" s="132" t="s">
        <v>383</v>
      </c>
      <c r="E429" s="129"/>
      <c r="F429" s="129"/>
      <c r="G429" s="130"/>
      <c r="H429" s="133"/>
    </row>
    <row r="430" spans="1:8" ht="15">
      <c r="A430" s="128"/>
      <c r="B430" s="135"/>
      <c r="C430" s="129"/>
      <c r="D430" s="132" t="s">
        <v>384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385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386</v>
      </c>
      <c r="E432" s="129"/>
      <c r="F432" s="129"/>
      <c r="G432" s="130"/>
      <c r="H432" s="133"/>
    </row>
    <row r="433" spans="1:8" ht="15">
      <c r="A433" s="128"/>
      <c r="B433" s="135"/>
      <c r="C433" s="129"/>
      <c r="D433" s="132" t="s">
        <v>387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388</v>
      </c>
      <c r="E434" s="129"/>
      <c r="F434" s="129"/>
      <c r="G434" s="130"/>
      <c r="H434" s="133"/>
    </row>
    <row r="435" spans="1:8" ht="15">
      <c r="A435" s="128"/>
      <c r="B435" s="135"/>
      <c r="C435" s="129"/>
      <c r="D435" s="132" t="s">
        <v>389</v>
      </c>
      <c r="E435" s="129"/>
      <c r="F435" s="129"/>
      <c r="G435" s="130"/>
      <c r="H435" s="133"/>
    </row>
    <row r="436" spans="1:8" ht="15">
      <c r="A436" s="128"/>
      <c r="B436" s="135"/>
      <c r="C436" s="129"/>
      <c r="D436" s="132" t="s">
        <v>390</v>
      </c>
      <c r="E436" s="129"/>
      <c r="F436" s="129"/>
      <c r="G436" s="130"/>
      <c r="H436" s="133"/>
    </row>
    <row r="437" spans="1:8" ht="15">
      <c r="A437" s="128"/>
      <c r="B437" s="135"/>
      <c r="C437" s="129"/>
      <c r="D437" s="132" t="s">
        <v>391</v>
      </c>
      <c r="E437" s="129"/>
      <c r="F437" s="129"/>
      <c r="G437" s="130"/>
      <c r="H437" s="133"/>
    </row>
    <row r="438" spans="1:8" ht="15">
      <c r="A438" s="128"/>
      <c r="B438" s="135"/>
      <c r="C438" s="129"/>
      <c r="D438" s="132" t="s">
        <v>392</v>
      </c>
      <c r="E438" s="129"/>
      <c r="F438" s="129"/>
      <c r="G438" s="130"/>
      <c r="H438" s="133"/>
    </row>
    <row r="439" spans="1:8" ht="15">
      <c r="A439" s="128"/>
      <c r="B439" s="135"/>
      <c r="C439" s="129"/>
      <c r="D439" s="132" t="s">
        <v>393</v>
      </c>
      <c r="E439" s="129"/>
      <c r="F439" s="129"/>
      <c r="G439" s="130"/>
      <c r="H439" s="133"/>
    </row>
    <row r="440" spans="1:8" ht="15">
      <c r="A440" s="128"/>
      <c r="B440" s="135"/>
      <c r="C440" s="129"/>
      <c r="D440" s="132" t="s">
        <v>394</v>
      </c>
      <c r="E440" s="129"/>
      <c r="F440" s="129"/>
      <c r="G440" s="130"/>
      <c r="H440" s="133"/>
    </row>
    <row r="441" spans="1:8" ht="15">
      <c r="A441" s="128"/>
      <c r="B441" s="135"/>
      <c r="C441" s="129"/>
      <c r="D441" s="132" t="s">
        <v>395</v>
      </c>
      <c r="E441" s="129"/>
      <c r="F441" s="129"/>
      <c r="G441" s="130"/>
      <c r="H441" s="133"/>
    </row>
    <row r="442" spans="1:8" ht="15">
      <c r="A442" s="128"/>
      <c r="B442" s="135"/>
      <c r="C442" s="129"/>
      <c r="D442" s="132" t="s">
        <v>396</v>
      </c>
      <c r="E442" s="129"/>
      <c r="F442" s="129"/>
      <c r="G442" s="130"/>
      <c r="H442" s="133"/>
    </row>
    <row r="443" spans="1:8" ht="15">
      <c r="A443" s="128"/>
      <c r="B443" s="135"/>
      <c r="C443" s="129"/>
      <c r="D443" s="142" t="s">
        <v>397</v>
      </c>
      <c r="E443" s="129"/>
      <c r="F443" s="129"/>
      <c r="G443" s="130"/>
      <c r="H443" s="143"/>
    </row>
    <row r="444" spans="1:8" ht="15">
      <c r="A444" s="128"/>
      <c r="B444" s="135"/>
      <c r="C444" s="129"/>
      <c r="D444" s="132" t="s">
        <v>398</v>
      </c>
      <c r="E444" s="129"/>
      <c r="F444" s="129"/>
      <c r="G444" s="130"/>
      <c r="H444" s="143"/>
    </row>
    <row r="445" spans="1:8" ht="15">
      <c r="A445" s="128"/>
      <c r="B445" s="135"/>
      <c r="C445" s="129"/>
      <c r="D445" s="132" t="s">
        <v>399</v>
      </c>
      <c r="E445" s="129"/>
      <c r="F445" s="129"/>
      <c r="G445" s="130"/>
      <c r="H445" s="143"/>
    </row>
    <row r="446" spans="1:8" ht="15">
      <c r="A446" s="128"/>
      <c r="B446" s="135"/>
      <c r="C446" s="129"/>
      <c r="D446" s="132" t="s">
        <v>400</v>
      </c>
      <c r="E446" s="129"/>
      <c r="F446" s="129"/>
      <c r="G446" s="130"/>
      <c r="H446" s="143"/>
    </row>
    <row r="447" spans="1:8" ht="15">
      <c r="A447" s="128"/>
      <c r="B447" s="135"/>
      <c r="C447" s="129"/>
      <c r="D447" s="132" t="s">
        <v>401</v>
      </c>
      <c r="E447" s="129"/>
      <c r="F447" s="129"/>
      <c r="G447" s="130"/>
      <c r="H447" s="143"/>
    </row>
    <row r="448" spans="1:8" ht="15">
      <c r="A448" s="128"/>
      <c r="B448" s="144"/>
      <c r="C448" s="134" t="s">
        <v>579</v>
      </c>
      <c r="D448" s="129"/>
      <c r="E448" s="129"/>
      <c r="F448" s="129"/>
      <c r="G448" s="130"/>
      <c r="H448" s="145">
        <f>SUM(H449:H460)</f>
        <v>1141</v>
      </c>
    </row>
    <row r="449" spans="1:8" ht="15">
      <c r="A449" s="128"/>
      <c r="B449" s="135"/>
      <c r="C449" s="129"/>
      <c r="D449" s="132" t="s">
        <v>402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375</v>
      </c>
      <c r="E450" s="129"/>
      <c r="F450" s="129"/>
      <c r="G450" s="130"/>
      <c r="H450" s="143">
        <v>99</v>
      </c>
    </row>
    <row r="451" spans="1:8" ht="15">
      <c r="A451" s="128"/>
      <c r="B451" s="135"/>
      <c r="C451" s="129"/>
      <c r="D451" s="132" t="s">
        <v>491</v>
      </c>
      <c r="E451" s="129"/>
      <c r="F451" s="129"/>
      <c r="G451" s="130"/>
      <c r="H451" s="143">
        <v>52</v>
      </c>
    </row>
    <row r="452" spans="1:8" ht="15">
      <c r="A452" s="128"/>
      <c r="B452" s="135"/>
      <c r="C452" s="129"/>
      <c r="D452" s="132" t="s">
        <v>490</v>
      </c>
      <c r="E452" s="129"/>
      <c r="F452" s="129"/>
      <c r="G452" s="130"/>
      <c r="H452" s="143">
        <v>0</v>
      </c>
    </row>
    <row r="453" spans="1:8" ht="15">
      <c r="A453" s="128"/>
      <c r="B453" s="135"/>
      <c r="C453" s="129"/>
      <c r="D453" s="132" t="s">
        <v>489</v>
      </c>
      <c r="E453" s="129"/>
      <c r="F453" s="129"/>
      <c r="G453" s="130"/>
      <c r="H453" s="143">
        <v>254</v>
      </c>
    </row>
    <row r="454" spans="1:8" ht="15">
      <c r="A454" s="128"/>
      <c r="B454" s="135"/>
      <c r="C454" s="129"/>
      <c r="D454" s="132" t="s">
        <v>403</v>
      </c>
      <c r="E454" s="129"/>
      <c r="F454" s="129"/>
      <c r="G454" s="130"/>
      <c r="H454" s="143">
        <v>224</v>
      </c>
    </row>
    <row r="455" spans="1:8" ht="15">
      <c r="A455" s="128"/>
      <c r="B455" s="135"/>
      <c r="C455" s="129"/>
      <c r="D455" s="132" t="s">
        <v>486</v>
      </c>
      <c r="E455" s="129"/>
      <c r="F455" s="129"/>
      <c r="G455" s="130"/>
      <c r="H455" s="143">
        <v>0</v>
      </c>
    </row>
    <row r="456" spans="1:8" ht="15">
      <c r="A456" s="128"/>
      <c r="B456" s="135"/>
      <c r="C456" s="129"/>
      <c r="D456" s="132" t="s">
        <v>487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488</v>
      </c>
      <c r="E457" s="129"/>
      <c r="F457" s="129"/>
      <c r="G457" s="130"/>
      <c r="H457" s="143">
        <v>284</v>
      </c>
    </row>
    <row r="458" spans="1:8" ht="15">
      <c r="A458" s="128"/>
      <c r="B458" s="135"/>
      <c r="C458" s="129"/>
      <c r="D458" s="132" t="s">
        <v>485</v>
      </c>
      <c r="E458" s="129"/>
      <c r="F458" s="129"/>
      <c r="G458" s="130"/>
      <c r="H458" s="143">
        <v>95</v>
      </c>
    </row>
    <row r="459" spans="1:8" ht="15">
      <c r="A459" s="128"/>
      <c r="B459" s="135"/>
      <c r="C459" s="129"/>
      <c r="D459" s="132" t="s">
        <v>400</v>
      </c>
      <c r="E459" s="129"/>
      <c r="F459" s="129"/>
      <c r="G459" s="130"/>
      <c r="H459" s="143">
        <v>133</v>
      </c>
    </row>
    <row r="460" spans="1:8" ht="15">
      <c r="A460" s="128"/>
      <c r="B460" s="146"/>
      <c r="C460" s="147"/>
      <c r="D460" s="148" t="s">
        <v>492</v>
      </c>
      <c r="E460" s="147"/>
      <c r="F460" s="147"/>
      <c r="G460" s="149"/>
      <c r="H460" s="150">
        <v>0</v>
      </c>
    </row>
    <row r="461" spans="1:8" ht="15">
      <c r="A461" s="151"/>
      <c r="B461" s="152"/>
      <c r="C461" s="153"/>
      <c r="D461" s="153"/>
      <c r="E461" s="153"/>
      <c r="F461" s="153"/>
      <c r="G461" s="154"/>
      <c r="H461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16.421875" style="109" customWidth="1"/>
    <col min="2" max="5" width="5.7109375" style="109" customWidth="1"/>
    <col min="6" max="6" width="12.7109375" style="109" customWidth="1"/>
    <col min="7" max="7" width="24.421875" style="109" customWidth="1"/>
    <col min="8" max="8" width="17.140625" style="109" customWidth="1"/>
    <col min="9" max="9" width="0" style="109" hidden="1" customWidth="1"/>
    <col min="10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591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6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1179.49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36460420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>
        <f>SUM(H11:H129)</f>
        <v>1179.49</v>
      </c>
    </row>
    <row r="11" spans="1:10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6.91</v>
      </c>
      <c r="J11" s="109">
        <f>H11/H10*100</f>
        <v>0.585846425149853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10" ht="15">
      <c r="A13" s="114"/>
      <c r="B13" s="120"/>
      <c r="C13" s="121"/>
      <c r="D13" s="121"/>
      <c r="E13" s="126"/>
      <c r="F13" s="126"/>
      <c r="G13" s="122" t="s">
        <v>152</v>
      </c>
      <c r="H13" s="125">
        <v>12.72</v>
      </c>
      <c r="J13" s="109">
        <f>H13/H10*100</f>
        <v>1.078432203749078</v>
      </c>
    </row>
    <row r="14" spans="1:10" ht="15">
      <c r="A14" s="114"/>
      <c r="B14" s="120"/>
      <c r="C14" s="121"/>
      <c r="D14" s="121"/>
      <c r="E14" s="126"/>
      <c r="F14" s="126"/>
      <c r="G14" s="122" t="s">
        <v>153</v>
      </c>
      <c r="H14" s="125">
        <v>15.61</v>
      </c>
      <c r="J14" s="109">
        <f>H14/H10*100</f>
        <v>1.3234533569593638</v>
      </c>
    </row>
    <row r="15" spans="1:10" ht="15">
      <c r="A15" s="114"/>
      <c r="B15" s="120"/>
      <c r="C15" s="121"/>
      <c r="D15" s="121"/>
      <c r="E15" s="126"/>
      <c r="F15" s="126"/>
      <c r="G15" s="122" t="s">
        <v>154</v>
      </c>
      <c r="H15" s="125">
        <v>25.15</v>
      </c>
      <c r="J15" s="109">
        <f>H15/H10*100</f>
        <v>2.132277509771172</v>
      </c>
    </row>
    <row r="16" spans="1:10" ht="15">
      <c r="A16" s="114"/>
      <c r="B16" s="120"/>
      <c r="C16" s="121"/>
      <c r="D16" s="121"/>
      <c r="E16" s="126"/>
      <c r="F16" s="126"/>
      <c r="G16" s="122" t="s">
        <v>10</v>
      </c>
      <c r="H16" s="125">
        <v>1.21</v>
      </c>
      <c r="J16" s="109">
        <f>H16/H10*100</f>
        <v>0.10258671120569059</v>
      </c>
    </row>
    <row r="17" spans="1:10" ht="15">
      <c r="A17" s="114"/>
      <c r="B17" s="120"/>
      <c r="C17" s="121"/>
      <c r="D17" s="121"/>
      <c r="E17" s="126"/>
      <c r="F17" s="126"/>
      <c r="G17" s="122" t="s">
        <v>11</v>
      </c>
      <c r="H17" s="125">
        <v>25.51</v>
      </c>
      <c r="J17" s="109">
        <f>H17/H10*100</f>
        <v>2.1627991759150142</v>
      </c>
    </row>
    <row r="18" spans="1:10" ht="15">
      <c r="A18" s="114"/>
      <c r="B18" s="120"/>
      <c r="C18" s="121"/>
      <c r="D18" s="121"/>
      <c r="E18" s="126"/>
      <c r="F18" s="126"/>
      <c r="G18" s="122" t="s">
        <v>13</v>
      </c>
      <c r="H18" s="125">
        <v>4.84</v>
      </c>
      <c r="J18" s="109">
        <f>H18/H10*100</f>
        <v>0.41034684482276235</v>
      </c>
    </row>
    <row r="19" spans="1:10" ht="15">
      <c r="A19" s="114"/>
      <c r="B19" s="120"/>
      <c r="C19" s="121"/>
      <c r="D19" s="121"/>
      <c r="E19" s="126"/>
      <c r="F19" s="126"/>
      <c r="G19" s="122" t="s">
        <v>14</v>
      </c>
      <c r="H19" s="125">
        <v>0.15</v>
      </c>
      <c r="J19" s="109">
        <f>H19/H10*100</f>
        <v>0.01271736089326743</v>
      </c>
    </row>
    <row r="20" spans="1:10" ht="15">
      <c r="A20" s="114"/>
      <c r="B20" s="120"/>
      <c r="C20" s="121"/>
      <c r="D20" s="121"/>
      <c r="E20" s="126"/>
      <c r="F20" s="126"/>
      <c r="G20" s="122" t="s">
        <v>15</v>
      </c>
      <c r="H20" s="125">
        <v>2.13</v>
      </c>
      <c r="J20" s="109">
        <f>H20/H10*100</f>
        <v>0.18058652468439748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0</v>
      </c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>
        <v>0</v>
      </c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>
        <v>0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0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0</v>
      </c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>
        <v>0</v>
      </c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>
        <v>0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0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0</v>
      </c>
    </row>
    <row r="36" spans="1:10" ht="15">
      <c r="A36" s="114"/>
      <c r="B36" s="120"/>
      <c r="C36" s="121"/>
      <c r="D36" s="121"/>
      <c r="E36" s="126"/>
      <c r="F36" s="126"/>
      <c r="G36" s="122" t="s">
        <v>164</v>
      </c>
      <c r="H36" s="125">
        <v>10</v>
      </c>
      <c r="J36" s="109">
        <f>H36/H10*100</f>
        <v>0.8478240595511619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10" ht="15">
      <c r="A41" s="114"/>
      <c r="B41" s="120"/>
      <c r="C41" s="121"/>
      <c r="D41" s="121"/>
      <c r="E41" s="126"/>
      <c r="F41" s="126"/>
      <c r="G41" s="122" t="s">
        <v>168</v>
      </c>
      <c r="H41" s="125">
        <v>45.36</v>
      </c>
      <c r="J41" s="109">
        <f>H41/H10*100</f>
        <v>3.84572993412407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0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10" ht="15">
      <c r="A46" s="114"/>
      <c r="B46" s="120"/>
      <c r="C46" s="121"/>
      <c r="D46" s="121"/>
      <c r="E46" s="126"/>
      <c r="F46" s="126"/>
      <c r="G46" s="122" t="s">
        <v>173</v>
      </c>
      <c r="H46" s="125">
        <v>13.629999999999999</v>
      </c>
      <c r="J46" s="109">
        <f>H46/H10*100</f>
        <v>1.1555841931682336</v>
      </c>
    </row>
    <row r="47" spans="1:10" ht="15">
      <c r="A47" s="114"/>
      <c r="B47" s="120"/>
      <c r="C47" s="121"/>
      <c r="D47" s="121"/>
      <c r="E47" s="126"/>
      <c r="F47" s="126"/>
      <c r="G47" s="122" t="s">
        <v>174</v>
      </c>
      <c r="H47" s="125">
        <v>18.4</v>
      </c>
      <c r="J47" s="109">
        <f>H47/H10*100</f>
        <v>1.5599962695741378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0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0</v>
      </c>
    </row>
    <row r="51" spans="1:10" ht="15">
      <c r="A51" s="114"/>
      <c r="B51" s="120"/>
      <c r="C51" s="121"/>
      <c r="D51" s="121"/>
      <c r="E51" s="126"/>
      <c r="F51" s="126"/>
      <c r="G51" s="122" t="s">
        <v>178</v>
      </c>
      <c r="H51" s="125">
        <v>23</v>
      </c>
      <c r="J51" s="109">
        <f>H51/H10*100</f>
        <v>1.9499953369676724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0</v>
      </c>
    </row>
    <row r="54" spans="1:10" ht="15">
      <c r="A54" s="114"/>
      <c r="B54" s="120"/>
      <c r="C54" s="121"/>
      <c r="D54" s="121"/>
      <c r="E54" s="126"/>
      <c r="F54" s="126"/>
      <c r="G54" s="122" t="s">
        <v>179</v>
      </c>
      <c r="H54" s="125">
        <v>17.939999999999998</v>
      </c>
      <c r="J54" s="109">
        <f>H54/H10*100</f>
        <v>1.5209963628347842</v>
      </c>
    </row>
    <row r="55" spans="1:10" ht="15">
      <c r="A55" s="114"/>
      <c r="B55" s="120"/>
      <c r="C55" s="121"/>
      <c r="D55" s="121"/>
      <c r="E55" s="126"/>
      <c r="F55" s="126"/>
      <c r="G55" s="122" t="s">
        <v>326</v>
      </c>
      <c r="H55" s="125">
        <v>23.95</v>
      </c>
      <c r="J55" s="109">
        <f>H55/H10*100</f>
        <v>2.030538622625033</v>
      </c>
    </row>
    <row r="56" spans="1:10" ht="15">
      <c r="A56" s="114"/>
      <c r="B56" s="120"/>
      <c r="C56" s="121"/>
      <c r="D56" s="121"/>
      <c r="E56" s="126"/>
      <c r="F56" s="126"/>
      <c r="G56" s="122" t="s">
        <v>180</v>
      </c>
      <c r="H56" s="125">
        <v>0</v>
      </c>
      <c r="J56" s="109">
        <f>H56/H46*100</f>
        <v>0</v>
      </c>
    </row>
    <row r="57" spans="1:10" ht="15">
      <c r="A57" s="114"/>
      <c r="B57" s="120"/>
      <c r="C57" s="121"/>
      <c r="D57" s="121"/>
      <c r="E57" s="126"/>
      <c r="F57" s="126"/>
      <c r="G57" s="122" t="s">
        <v>181</v>
      </c>
      <c r="H57" s="125">
        <v>14</v>
      </c>
      <c r="J57" s="109">
        <f>H57/H10*100</f>
        <v>1.1869536833716268</v>
      </c>
    </row>
    <row r="58" spans="1:10" ht="15">
      <c r="A58" s="114"/>
      <c r="B58" s="120"/>
      <c r="C58" s="121"/>
      <c r="D58" s="121"/>
      <c r="E58" s="126"/>
      <c r="F58" s="126"/>
      <c r="G58" s="122" t="s">
        <v>52</v>
      </c>
      <c r="H58" s="125">
        <v>64.72999999999999</v>
      </c>
      <c r="J58" s="109">
        <f>H58/H10*100</f>
        <v>5.48796513747467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0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0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0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10" ht="15">
      <c r="A64" s="114"/>
      <c r="B64" s="120"/>
      <c r="C64" s="121"/>
      <c r="D64" s="121"/>
      <c r="E64" s="126"/>
      <c r="F64" s="126"/>
      <c r="G64" s="122" t="s">
        <v>187</v>
      </c>
      <c r="H64" s="125">
        <v>17.18</v>
      </c>
      <c r="J64" s="109">
        <f>H64/H10*100</f>
        <v>1.4565617343088961</v>
      </c>
    </row>
    <row r="65" spans="1:10" ht="15">
      <c r="A65" s="114"/>
      <c r="B65" s="120"/>
      <c r="C65" s="121"/>
      <c r="D65" s="121"/>
      <c r="E65" s="126"/>
      <c r="F65" s="126"/>
      <c r="G65" s="122" t="s">
        <v>327</v>
      </c>
      <c r="H65" s="125">
        <v>8</v>
      </c>
      <c r="J65" s="109">
        <f>H65/H10*100</f>
        <v>0.6782592476409295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0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3.4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10" ht="15">
      <c r="A71" s="114"/>
      <c r="B71" s="120"/>
      <c r="C71" s="121"/>
      <c r="D71" s="121"/>
      <c r="E71" s="126"/>
      <c r="F71" s="126"/>
      <c r="G71" s="122" t="s">
        <v>189</v>
      </c>
      <c r="H71" s="125">
        <v>12.62</v>
      </c>
      <c r="J71" s="109">
        <f>H71/H10*100</f>
        <v>1.0699539631535664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0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10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  <c r="J74" s="109">
        <f>H74/H64*100</f>
        <v>0</v>
      </c>
    </row>
    <row r="75" spans="1:10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  <c r="J75" s="109">
        <f>H75/H65*100</f>
        <v>0</v>
      </c>
    </row>
    <row r="76" spans="1:10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  <c r="J76" s="109">
        <f>H76/H10*100</f>
        <v>0</v>
      </c>
    </row>
    <row r="77" spans="1:10" ht="15">
      <c r="A77" s="114"/>
      <c r="B77" s="120"/>
      <c r="C77" s="121"/>
      <c r="D77" s="121"/>
      <c r="E77" s="126"/>
      <c r="F77" s="126"/>
      <c r="G77" s="122" t="s">
        <v>331</v>
      </c>
      <c r="H77" s="125">
        <v>36.43</v>
      </c>
      <c r="J77" s="109">
        <f>H77/H10*100</f>
        <v>3.088623048944883</v>
      </c>
    </row>
    <row r="78" spans="1:10" ht="15">
      <c r="A78" s="114"/>
      <c r="B78" s="120"/>
      <c r="C78" s="121"/>
      <c r="D78" s="121"/>
      <c r="E78" s="126"/>
      <c r="F78" s="126" t="s">
        <v>209</v>
      </c>
      <c r="G78" s="122" t="s">
        <v>332</v>
      </c>
      <c r="H78" s="125">
        <v>0</v>
      </c>
      <c r="J78" s="109">
        <f>H78/H10*100</f>
        <v>0</v>
      </c>
    </row>
    <row r="79" spans="1:10" ht="15">
      <c r="A79" s="114"/>
      <c r="B79" s="120"/>
      <c r="C79" s="121"/>
      <c r="D79" s="121"/>
      <c r="E79" s="126"/>
      <c r="F79" s="126"/>
      <c r="G79" s="122" t="s">
        <v>192</v>
      </c>
      <c r="H79" s="125">
        <v>0</v>
      </c>
      <c r="J79" s="109">
        <f>H79/H69*100</f>
        <v>0</v>
      </c>
    </row>
    <row r="80" spans="1:10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  <c r="J80" s="109">
        <f>H80/H10*100</f>
        <v>0</v>
      </c>
    </row>
    <row r="81" spans="1:10" ht="15">
      <c r="A81" s="114"/>
      <c r="B81" s="120"/>
      <c r="C81" s="121"/>
      <c r="D81" s="121"/>
      <c r="E81" s="126"/>
      <c r="F81" s="126"/>
      <c r="G81" s="122" t="s">
        <v>194</v>
      </c>
      <c r="H81" s="125">
        <v>0</v>
      </c>
      <c r="J81" s="109">
        <f>H81/H71*100</f>
        <v>0</v>
      </c>
    </row>
    <row r="82" spans="1:10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  <c r="J82" s="109">
        <f>H82/H10*100</f>
        <v>0</v>
      </c>
    </row>
    <row r="83" spans="1:10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  <c r="J83" s="109">
        <f>H83/H10*100</f>
        <v>0</v>
      </c>
    </row>
    <row r="84" spans="1:10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  <c r="J84" s="109">
        <f>H84/H10*100</f>
        <v>0</v>
      </c>
    </row>
    <row r="85" spans="1:10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  <c r="J85" s="109">
        <f>H85/H10*100</f>
        <v>0</v>
      </c>
    </row>
    <row r="86" spans="1:10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  <c r="J86" s="109">
        <f>H86/H10*100</f>
        <v>0</v>
      </c>
    </row>
    <row r="87" spans="1:10" ht="15">
      <c r="A87" s="114"/>
      <c r="B87" s="120"/>
      <c r="C87" s="121"/>
      <c r="D87" s="121"/>
      <c r="E87" s="126"/>
      <c r="F87" s="126"/>
      <c r="G87" s="122" t="s">
        <v>333</v>
      </c>
      <c r="H87" s="125">
        <v>0</v>
      </c>
      <c r="J87" s="109">
        <f aca="true" t="shared" si="0" ref="J85:J129">H87/H77*100</f>
        <v>0</v>
      </c>
    </row>
    <row r="88" spans="1:10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  <c r="J88" s="109">
        <f>H88/H10*100</f>
        <v>0</v>
      </c>
    </row>
    <row r="89" spans="1:10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  <c r="J89" s="109">
        <f>H89/H10*100</f>
        <v>0</v>
      </c>
    </row>
    <row r="90" spans="1:10" ht="15">
      <c r="A90" s="114"/>
      <c r="B90" s="120"/>
      <c r="C90" s="121"/>
      <c r="D90" s="121"/>
      <c r="E90" s="126"/>
      <c r="F90" s="126"/>
      <c r="G90" s="122" t="s">
        <v>200</v>
      </c>
      <c r="H90" s="125">
        <v>0</v>
      </c>
      <c r="J90" s="109">
        <f>H90/H10*100</f>
        <v>0</v>
      </c>
    </row>
    <row r="91" spans="1:10" ht="15">
      <c r="A91" s="114"/>
      <c r="B91" s="120"/>
      <c r="C91" s="121"/>
      <c r="D91" s="121"/>
      <c r="E91" s="126"/>
      <c r="F91" s="126"/>
      <c r="G91" s="122" t="s">
        <v>201</v>
      </c>
      <c r="H91" s="125">
        <v>525.41</v>
      </c>
      <c r="J91" s="109">
        <f>H91/H10*100</f>
        <v>44.5455239128776</v>
      </c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>
        <v>0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10" ht="15">
      <c r="A96" s="114"/>
      <c r="B96" s="120"/>
      <c r="C96" s="121"/>
      <c r="D96" s="121"/>
      <c r="E96" s="126"/>
      <c r="F96" s="126"/>
      <c r="G96" s="122" t="s">
        <v>203</v>
      </c>
      <c r="H96" s="125">
        <v>11</v>
      </c>
      <c r="J96" s="109">
        <f>H96/H10*100</f>
        <v>0.9326064655062782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0</v>
      </c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>
        <v>0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10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176.2</v>
      </c>
      <c r="J102" s="109">
        <f>H102/H10*100</f>
        <v>14.938659929291473</v>
      </c>
    </row>
    <row r="103" spans="1:8" ht="15">
      <c r="A103" s="114"/>
      <c r="B103" s="120"/>
      <c r="C103" s="121"/>
      <c r="D103" s="121"/>
      <c r="E103" s="126"/>
      <c r="F103" s="126"/>
      <c r="G103" s="122" t="s">
        <v>210</v>
      </c>
      <c r="H103" s="125">
        <v>0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0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0</v>
      </c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0</v>
      </c>
    </row>
    <row r="107" spans="1:10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23.12</v>
      </c>
      <c r="J107" s="109">
        <f>H107/H10*100</f>
        <v>1.9601692256822865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0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0</v>
      </c>
    </row>
    <row r="110" spans="1:10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1</v>
      </c>
      <c r="J110" s="109">
        <f>H110/H10*100</f>
        <v>0.08478240595511619</v>
      </c>
    </row>
    <row r="111" spans="1:10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2</v>
      </c>
      <c r="J111" s="109">
        <f>H111/H10*100</f>
        <v>0.16956481191023237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/>
      <c r="G114" s="122" t="s">
        <v>222</v>
      </c>
      <c r="H114" s="125">
        <v>0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10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37.89</v>
      </c>
      <c r="J116" s="109">
        <f>H116/H10*100</f>
        <v>3.2124053616393526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0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/>
      <c r="G124" s="122" t="s">
        <v>230</v>
      </c>
      <c r="H124" s="125">
        <v>0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/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>
        <f>SUM(H132:H250)</f>
        <v>36460420</v>
      </c>
    </row>
    <row r="132" spans="1:9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64">
        <v>138200</v>
      </c>
      <c r="I132" s="125">
        <v>6.91</v>
      </c>
    </row>
    <row r="133" spans="1:9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  <c r="I133" s="125">
        <v>0</v>
      </c>
    </row>
    <row r="134" spans="1:9" ht="15">
      <c r="A134" s="114"/>
      <c r="B134" s="120"/>
      <c r="C134" s="121"/>
      <c r="D134" s="121"/>
      <c r="E134" s="126"/>
      <c r="F134" s="126"/>
      <c r="G134" s="122" t="s">
        <v>152</v>
      </c>
      <c r="H134" s="164">
        <v>254400</v>
      </c>
      <c r="I134" s="125">
        <v>12.72</v>
      </c>
    </row>
    <row r="135" spans="1:9" ht="15">
      <c r="A135" s="114"/>
      <c r="B135" s="120"/>
      <c r="C135" s="121"/>
      <c r="D135" s="121"/>
      <c r="E135" s="126"/>
      <c r="F135" s="126"/>
      <c r="G135" s="122" t="s">
        <v>153</v>
      </c>
      <c r="H135" s="164">
        <v>803500</v>
      </c>
      <c r="I135" s="125">
        <v>15.61</v>
      </c>
    </row>
    <row r="136" spans="1:9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503000</v>
      </c>
      <c r="I136" s="125">
        <v>25.15</v>
      </c>
    </row>
    <row r="137" spans="1:9" ht="15">
      <c r="A137" s="114"/>
      <c r="B137" s="120"/>
      <c r="C137" s="121"/>
      <c r="D137" s="121"/>
      <c r="E137" s="126"/>
      <c r="F137" s="126"/>
      <c r="G137" s="122" t="s">
        <v>10</v>
      </c>
      <c r="H137" s="125">
        <v>30250</v>
      </c>
      <c r="I137" s="125">
        <v>1.21</v>
      </c>
    </row>
    <row r="138" spans="1:9" ht="15">
      <c r="A138" s="114"/>
      <c r="B138" s="120"/>
      <c r="C138" s="121"/>
      <c r="D138" s="121"/>
      <c r="E138" s="126"/>
      <c r="F138" s="126"/>
      <c r="G138" s="122" t="s">
        <v>11</v>
      </c>
      <c r="H138" s="164">
        <v>403620</v>
      </c>
      <c r="I138" s="125">
        <v>25.51</v>
      </c>
    </row>
    <row r="139" spans="1:9" ht="15">
      <c r="A139" s="114"/>
      <c r="B139" s="120"/>
      <c r="C139" s="121"/>
      <c r="D139" s="121"/>
      <c r="E139" s="126"/>
      <c r="F139" s="126"/>
      <c r="G139" s="122" t="s">
        <v>13</v>
      </c>
      <c r="H139" s="164">
        <v>81080</v>
      </c>
      <c r="I139" s="125">
        <v>4.84</v>
      </c>
    </row>
    <row r="140" spans="1:9" ht="15">
      <c r="A140" s="114"/>
      <c r="B140" s="120"/>
      <c r="C140" s="121"/>
      <c r="D140" s="121"/>
      <c r="E140" s="126"/>
      <c r="F140" s="126"/>
      <c r="G140" s="122" t="s">
        <v>14</v>
      </c>
      <c r="H140" s="125">
        <v>3000</v>
      </c>
      <c r="I140" s="125">
        <v>0.15</v>
      </c>
    </row>
    <row r="141" spans="1:9" ht="15">
      <c r="A141" s="114"/>
      <c r="B141" s="120"/>
      <c r="C141" s="121"/>
      <c r="D141" s="121"/>
      <c r="E141" s="126"/>
      <c r="F141" s="126"/>
      <c r="G141" s="122" t="s">
        <v>15</v>
      </c>
      <c r="H141" s="125">
        <v>46860</v>
      </c>
      <c r="I141" s="125">
        <v>2.13</v>
      </c>
    </row>
    <row r="142" spans="1:9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0</v>
      </c>
      <c r="I142" s="125">
        <v>0</v>
      </c>
    </row>
    <row r="143" spans="1:9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0</v>
      </c>
      <c r="I143" s="125">
        <v>0</v>
      </c>
    </row>
    <row r="144" spans="1:9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0</v>
      </c>
      <c r="I144" s="125">
        <v>0</v>
      </c>
    </row>
    <row r="145" spans="1:9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0</v>
      </c>
      <c r="I145" s="125">
        <v>0</v>
      </c>
    </row>
    <row r="146" spans="1:9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0</v>
      </c>
      <c r="I146" s="125">
        <v>0</v>
      </c>
    </row>
    <row r="147" spans="1:9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0</v>
      </c>
      <c r="I147" s="125">
        <v>0</v>
      </c>
    </row>
    <row r="148" spans="1:9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0</v>
      </c>
      <c r="I148" s="125">
        <v>0</v>
      </c>
    </row>
    <row r="149" spans="1:9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  <c r="I149" s="125">
        <v>0</v>
      </c>
    </row>
    <row r="150" spans="1:9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  <c r="I150" s="125">
        <v>0</v>
      </c>
    </row>
    <row r="151" spans="1:9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0</v>
      </c>
      <c r="I151" s="125">
        <v>0</v>
      </c>
    </row>
    <row r="152" spans="1:9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  <c r="I152" s="125">
        <v>0</v>
      </c>
    </row>
    <row r="153" spans="1:9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  <c r="I153" s="125">
        <v>0</v>
      </c>
    </row>
    <row r="154" spans="1:9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  <c r="I154" s="125">
        <v>0</v>
      </c>
    </row>
    <row r="155" spans="1:9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  <c r="I155" s="125">
        <v>0</v>
      </c>
    </row>
    <row r="156" spans="1:9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0</v>
      </c>
      <c r="I156" s="125">
        <v>0</v>
      </c>
    </row>
    <row r="157" spans="1:9" ht="15">
      <c r="A157" s="114"/>
      <c r="B157" s="120"/>
      <c r="C157" s="121"/>
      <c r="D157" s="121"/>
      <c r="E157" s="126"/>
      <c r="F157" s="126"/>
      <c r="G157" s="122" t="s">
        <v>164</v>
      </c>
      <c r="H157" s="125">
        <f>45000*10</f>
        <v>450000</v>
      </c>
      <c r="I157" s="125">
        <v>0</v>
      </c>
    </row>
    <row r="158" spans="1:9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  <c r="I158" s="125">
        <v>0</v>
      </c>
    </row>
    <row r="159" spans="1:9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  <c r="I159" s="125">
        <v>0</v>
      </c>
    </row>
    <row r="160" spans="1:9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0</v>
      </c>
      <c r="I160" s="125">
        <v>0</v>
      </c>
    </row>
    <row r="161" spans="1:9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  <c r="I161" s="125">
        <v>0</v>
      </c>
    </row>
    <row r="162" spans="1:9" ht="15">
      <c r="A162" s="114"/>
      <c r="B162" s="120"/>
      <c r="C162" s="121"/>
      <c r="D162" s="121"/>
      <c r="E162" s="126"/>
      <c r="F162" s="126"/>
      <c r="G162" s="122" t="s">
        <v>168</v>
      </c>
      <c r="H162" s="164">
        <v>2177280</v>
      </c>
      <c r="I162" s="125">
        <v>45.36</v>
      </c>
    </row>
    <row r="163" spans="1:9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0</v>
      </c>
      <c r="I163" s="125">
        <v>0</v>
      </c>
    </row>
    <row r="164" spans="1:9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  <c r="I164" s="125">
        <v>0</v>
      </c>
    </row>
    <row r="165" spans="1:9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  <c r="I165" s="125">
        <v>0</v>
      </c>
    </row>
    <row r="166" spans="1:9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  <c r="I166" s="125">
        <v>0</v>
      </c>
    </row>
    <row r="167" spans="1:9" ht="15">
      <c r="A167" s="114"/>
      <c r="B167" s="120"/>
      <c r="C167" s="121"/>
      <c r="D167" s="121"/>
      <c r="E167" s="126"/>
      <c r="F167" s="126"/>
      <c r="G167" s="122" t="s">
        <v>173</v>
      </c>
      <c r="H167" s="164">
        <v>164560</v>
      </c>
      <c r="I167" s="125">
        <v>13.629999999999999</v>
      </c>
    </row>
    <row r="168" spans="1:9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368000</v>
      </c>
      <c r="I168" s="125">
        <v>18.4</v>
      </c>
    </row>
    <row r="169" spans="1:9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  <c r="I169" s="125">
        <v>0</v>
      </c>
    </row>
    <row r="170" spans="1:9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0</v>
      </c>
      <c r="I170" s="125">
        <v>0</v>
      </c>
    </row>
    <row r="171" spans="1:9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0</v>
      </c>
      <c r="I171" s="125">
        <v>0</v>
      </c>
    </row>
    <row r="172" spans="1:9" ht="15">
      <c r="A172" s="114"/>
      <c r="B172" s="120"/>
      <c r="C172" s="121"/>
      <c r="D172" s="121"/>
      <c r="E172" s="126"/>
      <c r="F172" s="126"/>
      <c r="G172" s="122" t="s">
        <v>178</v>
      </c>
      <c r="H172" s="125">
        <f>28000*23</f>
        <v>644000</v>
      </c>
      <c r="I172" s="125">
        <v>0</v>
      </c>
    </row>
    <row r="173" spans="1:9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  <c r="I173" s="125">
        <v>0</v>
      </c>
    </row>
    <row r="174" spans="1:9" ht="15">
      <c r="A174" s="114"/>
      <c r="B174" s="120"/>
      <c r="C174" s="121"/>
      <c r="D174" s="121"/>
      <c r="E174" s="126"/>
      <c r="F174" s="126"/>
      <c r="G174" s="122" t="s">
        <v>47</v>
      </c>
      <c r="H174" s="125">
        <v>0</v>
      </c>
      <c r="I174" s="125">
        <v>0</v>
      </c>
    </row>
    <row r="175" spans="1:9" ht="15">
      <c r="A175" s="114"/>
      <c r="B175" s="120"/>
      <c r="C175" s="121"/>
      <c r="D175" s="121"/>
      <c r="E175" s="126"/>
      <c r="F175" s="126"/>
      <c r="G175" s="122" t="s">
        <v>179</v>
      </c>
      <c r="H175" s="164">
        <v>448500</v>
      </c>
      <c r="I175" s="125">
        <v>17.939999999999998</v>
      </c>
    </row>
    <row r="176" spans="1:9" ht="15">
      <c r="A176" s="114"/>
      <c r="B176" s="120"/>
      <c r="C176" s="121"/>
      <c r="D176" s="121"/>
      <c r="E176" s="126"/>
      <c r="F176" s="126"/>
      <c r="G176" s="122" t="s">
        <v>326</v>
      </c>
      <c r="H176" s="164">
        <v>526900</v>
      </c>
      <c r="I176" s="125">
        <v>23.95</v>
      </c>
    </row>
    <row r="177" spans="1:9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0</v>
      </c>
      <c r="I177" s="125">
        <v>0</v>
      </c>
    </row>
    <row r="178" spans="1:9" ht="15">
      <c r="A178" s="114"/>
      <c r="B178" s="120"/>
      <c r="C178" s="121"/>
      <c r="D178" s="121"/>
      <c r="E178" s="126"/>
      <c r="F178" s="126"/>
      <c r="G178" s="122" t="s">
        <v>181</v>
      </c>
      <c r="H178" s="125">
        <f>10000*14</f>
        <v>140000</v>
      </c>
      <c r="I178" s="125">
        <v>0</v>
      </c>
    </row>
    <row r="179" spans="1:9" ht="15">
      <c r="A179" s="114"/>
      <c r="B179" s="120"/>
      <c r="C179" s="121"/>
      <c r="D179" s="121"/>
      <c r="E179" s="126"/>
      <c r="F179" s="126"/>
      <c r="G179" s="122" t="s">
        <v>52</v>
      </c>
      <c r="H179" s="164">
        <v>2695460</v>
      </c>
      <c r="I179" s="125">
        <v>64.72999999999999</v>
      </c>
    </row>
    <row r="180" spans="1:9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0</v>
      </c>
      <c r="I180" s="125">
        <v>0</v>
      </c>
    </row>
    <row r="181" spans="1:9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0</v>
      </c>
      <c r="I181" s="125">
        <v>0</v>
      </c>
    </row>
    <row r="182" spans="1:9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  <c r="I182" s="125">
        <v>0</v>
      </c>
    </row>
    <row r="183" spans="1:9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0</v>
      </c>
      <c r="I183" s="125">
        <v>0</v>
      </c>
    </row>
    <row r="184" spans="1:9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  <c r="I184" s="125">
        <v>0</v>
      </c>
    </row>
    <row r="185" spans="1:9" ht="15">
      <c r="A185" s="114"/>
      <c r="B185" s="120"/>
      <c r="C185" s="121"/>
      <c r="D185" s="121"/>
      <c r="E185" s="126"/>
      <c r="F185" s="126"/>
      <c r="G185" s="122" t="s">
        <v>187</v>
      </c>
      <c r="H185" s="164">
        <v>429500</v>
      </c>
      <c r="I185" s="125">
        <v>17.18</v>
      </c>
    </row>
    <row r="186" spans="1:9" ht="15">
      <c r="A186" s="114"/>
      <c r="B186" s="120"/>
      <c r="C186" s="121"/>
      <c r="D186" s="121"/>
      <c r="E186" s="126"/>
      <c r="F186" s="126"/>
      <c r="G186" s="122" t="s">
        <v>327</v>
      </c>
      <c r="H186" s="125">
        <f>25000*8</f>
        <v>200000</v>
      </c>
      <c r="I186" s="125">
        <v>0</v>
      </c>
    </row>
    <row r="187" spans="1:9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  <c r="I187" s="125">
        <v>0</v>
      </c>
    </row>
    <row r="188" spans="1:9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0</v>
      </c>
      <c r="I188" s="125">
        <v>0</v>
      </c>
    </row>
    <row r="189" spans="1:9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  <c r="I189" s="125">
        <v>0</v>
      </c>
    </row>
    <row r="190" spans="1:9" ht="15">
      <c r="A190" s="114"/>
      <c r="B190" s="120"/>
      <c r="C190" s="121"/>
      <c r="D190" s="121"/>
      <c r="E190" s="126"/>
      <c r="F190" s="126"/>
      <c r="G190" s="122" t="s">
        <v>328</v>
      </c>
      <c r="H190" s="164">
        <v>51000</v>
      </c>
      <c r="I190" s="125">
        <v>3.4</v>
      </c>
    </row>
    <row r="191" spans="1:9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  <c r="I191" s="125">
        <v>0</v>
      </c>
    </row>
    <row r="192" spans="1:9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44540</v>
      </c>
      <c r="I192" s="125">
        <v>2.62</v>
      </c>
    </row>
    <row r="193" spans="1:9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0</v>
      </c>
      <c r="I193" s="125">
        <v>0</v>
      </c>
    </row>
    <row r="194" spans="1:9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  <c r="I194" s="125">
        <v>0</v>
      </c>
    </row>
    <row r="195" spans="1:9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  <c r="I195" s="125">
        <v>0</v>
      </c>
    </row>
    <row r="196" spans="1:9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  <c r="I196" s="125">
        <v>0</v>
      </c>
    </row>
    <row r="197" spans="1:9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  <c r="I197" s="125">
        <v>0</v>
      </c>
    </row>
    <row r="198" spans="1:9" ht="15">
      <c r="A198" s="114"/>
      <c r="B198" s="120"/>
      <c r="C198" s="121"/>
      <c r="D198" s="121"/>
      <c r="E198" s="126"/>
      <c r="F198" s="126"/>
      <c r="G198" s="122" t="s">
        <v>331</v>
      </c>
      <c r="H198" s="164">
        <v>574160</v>
      </c>
      <c r="I198" s="125">
        <v>36.43</v>
      </c>
    </row>
    <row r="199" spans="1:9" ht="15">
      <c r="A199" s="114"/>
      <c r="B199" s="120"/>
      <c r="C199" s="121"/>
      <c r="D199" s="121"/>
      <c r="E199" s="126"/>
      <c r="F199" s="126" t="s">
        <v>209</v>
      </c>
      <c r="G199" s="122" t="s">
        <v>332</v>
      </c>
      <c r="H199" s="125">
        <v>0</v>
      </c>
      <c r="I199" s="125">
        <v>0</v>
      </c>
    </row>
    <row r="200" spans="1:9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0</v>
      </c>
      <c r="I200" s="125">
        <v>0</v>
      </c>
    </row>
    <row r="201" spans="1:9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  <c r="I201" s="125">
        <v>0</v>
      </c>
    </row>
    <row r="202" spans="1:9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0</v>
      </c>
      <c r="I202" s="125">
        <v>0</v>
      </c>
    </row>
    <row r="203" spans="1:9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  <c r="I203" s="125">
        <v>0</v>
      </c>
    </row>
    <row r="204" spans="1:9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  <c r="I204" s="125">
        <v>0</v>
      </c>
    </row>
    <row r="205" spans="1:9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  <c r="I205" s="125">
        <v>0</v>
      </c>
    </row>
    <row r="206" spans="1:9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  <c r="I206" s="125">
        <v>0</v>
      </c>
    </row>
    <row r="207" spans="1:9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  <c r="I207" s="125">
        <v>0</v>
      </c>
    </row>
    <row r="208" spans="1:9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0</v>
      </c>
      <c r="I208" s="125">
        <v>0</v>
      </c>
    </row>
    <row r="209" spans="1:9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  <c r="I209" s="125">
        <v>0</v>
      </c>
    </row>
    <row r="210" spans="1:9" ht="15">
      <c r="A210" s="114"/>
      <c r="B210" s="120"/>
      <c r="C210" s="121"/>
      <c r="D210" s="121"/>
      <c r="E210" s="126"/>
      <c r="F210" s="126" t="s">
        <v>221</v>
      </c>
      <c r="G210" s="122" t="s">
        <v>335</v>
      </c>
      <c r="H210" s="125">
        <v>0</v>
      </c>
      <c r="I210" s="125">
        <v>0</v>
      </c>
    </row>
    <row r="211" spans="1:9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0</v>
      </c>
      <c r="I211" s="125">
        <v>0</v>
      </c>
    </row>
    <row r="212" spans="1:9" ht="15">
      <c r="A212" s="114"/>
      <c r="B212" s="120"/>
      <c r="C212" s="121"/>
      <c r="D212" s="121"/>
      <c r="E212" s="126"/>
      <c r="F212" s="126"/>
      <c r="G212" s="122" t="s">
        <v>201</v>
      </c>
      <c r="H212" s="164">
        <v>19965580</v>
      </c>
      <c r="I212" s="125">
        <v>525.41</v>
      </c>
    </row>
    <row r="213" spans="1:9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0</v>
      </c>
      <c r="I213" s="125">
        <v>0</v>
      </c>
    </row>
    <row r="214" spans="1:9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  <c r="I214" s="125">
        <v>0</v>
      </c>
    </row>
    <row r="215" spans="1:9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  <c r="I215" s="125">
        <v>0</v>
      </c>
    </row>
    <row r="216" spans="1:9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  <c r="I216" s="125">
        <v>0</v>
      </c>
    </row>
    <row r="217" spans="1:9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330000</v>
      </c>
      <c r="I217" s="125">
        <v>11</v>
      </c>
    </row>
    <row r="218" spans="1:9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0</v>
      </c>
      <c r="I218" s="125">
        <v>0</v>
      </c>
    </row>
    <row r="219" spans="1:9" ht="15">
      <c r="A219" s="114"/>
      <c r="B219" s="120"/>
      <c r="C219" s="121"/>
      <c r="D219" s="121"/>
      <c r="E219" s="126"/>
      <c r="F219" s="126"/>
      <c r="G219" s="122" t="s">
        <v>205</v>
      </c>
      <c r="H219" s="125">
        <v>0</v>
      </c>
      <c r="I219" s="125">
        <v>0</v>
      </c>
    </row>
    <row r="220" spans="1:9" ht="15">
      <c r="A220" s="114"/>
      <c r="B220" s="120"/>
      <c r="C220" s="121"/>
      <c r="D220" s="121"/>
      <c r="E220" s="126"/>
      <c r="F220" s="126" t="s">
        <v>229</v>
      </c>
      <c r="G220" s="122" t="s">
        <v>206</v>
      </c>
      <c r="H220" s="125">
        <v>0</v>
      </c>
      <c r="I220" s="125">
        <v>0</v>
      </c>
    </row>
    <row r="221" spans="1:9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  <c r="I221" s="125">
        <v>0</v>
      </c>
    </row>
    <row r="222" spans="1:9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  <c r="I222" s="125">
        <v>0</v>
      </c>
    </row>
    <row r="223" spans="1:9" ht="15">
      <c r="A223" s="114"/>
      <c r="B223" s="120"/>
      <c r="C223" s="121"/>
      <c r="D223" s="121"/>
      <c r="E223" s="126"/>
      <c r="F223" s="126"/>
      <c r="G223" s="122" t="s">
        <v>208</v>
      </c>
      <c r="H223" s="125">
        <f>12000*176.2</f>
        <v>2114400</v>
      </c>
      <c r="I223" s="125">
        <v>0</v>
      </c>
    </row>
    <row r="224" spans="1:9" ht="15">
      <c r="A224" s="114"/>
      <c r="B224" s="120"/>
      <c r="C224" s="121"/>
      <c r="D224" s="121"/>
      <c r="E224" s="126"/>
      <c r="F224" s="126" t="s">
        <v>233</v>
      </c>
      <c r="G224" s="122" t="s">
        <v>210</v>
      </c>
      <c r="H224" s="125">
        <v>0</v>
      </c>
      <c r="I224" s="125">
        <v>0</v>
      </c>
    </row>
    <row r="225" spans="1:9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0</v>
      </c>
      <c r="I225" s="125">
        <v>0</v>
      </c>
    </row>
    <row r="226" spans="1:9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0</v>
      </c>
      <c r="I226" s="125">
        <v>0</v>
      </c>
    </row>
    <row r="227" spans="1:9" ht="15">
      <c r="A227" s="114"/>
      <c r="B227" s="120"/>
      <c r="C227" s="121"/>
      <c r="D227" s="121"/>
      <c r="E227" s="126"/>
      <c r="F227" s="126"/>
      <c r="G227" s="122" t="s">
        <v>213</v>
      </c>
      <c r="H227" s="125">
        <v>0</v>
      </c>
      <c r="I227" s="125">
        <v>0</v>
      </c>
    </row>
    <row r="228" spans="1:9" ht="15">
      <c r="A228" s="114"/>
      <c r="B228" s="120"/>
      <c r="C228" s="121"/>
      <c r="D228" s="121"/>
      <c r="E228" s="126"/>
      <c r="F228" s="126"/>
      <c r="G228" s="122" t="s">
        <v>214</v>
      </c>
      <c r="H228" s="125">
        <f>80000*23.12</f>
        <v>1849600</v>
      </c>
      <c r="I228" s="125">
        <v>0</v>
      </c>
    </row>
    <row r="229" spans="1:9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0</v>
      </c>
      <c r="I229" s="125">
        <v>0</v>
      </c>
    </row>
    <row r="230" spans="1:9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0</v>
      </c>
      <c r="I230" s="125">
        <v>0</v>
      </c>
    </row>
    <row r="231" spans="1:9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0</v>
      </c>
      <c r="I231" s="125">
        <v>0</v>
      </c>
    </row>
    <row r="232" spans="1:9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0</v>
      </c>
      <c r="I232" s="125">
        <v>0</v>
      </c>
    </row>
    <row r="233" spans="1:9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  <c r="I233" s="125">
        <v>0</v>
      </c>
    </row>
    <row r="234" spans="1:9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  <c r="I234" s="125">
        <v>0</v>
      </c>
    </row>
    <row r="235" spans="1:9" ht="15">
      <c r="A235" s="114"/>
      <c r="B235" s="120"/>
      <c r="C235" s="121"/>
      <c r="D235" s="121"/>
      <c r="E235" s="126"/>
      <c r="F235" s="126"/>
      <c r="G235" s="122" t="s">
        <v>222</v>
      </c>
      <c r="H235" s="125">
        <v>0</v>
      </c>
      <c r="I235" s="125">
        <v>0</v>
      </c>
    </row>
    <row r="236" spans="1:9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  <c r="I236" s="125">
        <v>0</v>
      </c>
    </row>
    <row r="237" spans="1:9" ht="15">
      <c r="A237" s="114"/>
      <c r="B237" s="120"/>
      <c r="C237" s="121"/>
      <c r="D237" s="121"/>
      <c r="E237" s="126"/>
      <c r="F237" s="126"/>
      <c r="G237" s="122" t="s">
        <v>224</v>
      </c>
      <c r="H237" s="125">
        <f>27000*37.89</f>
        <v>1023030</v>
      </c>
      <c r="I237" s="125">
        <v>0</v>
      </c>
    </row>
    <row r="238" spans="1:9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  <c r="I238" s="125">
        <v>0</v>
      </c>
    </row>
    <row r="239" spans="1:9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  <c r="I239" s="125">
        <v>0</v>
      </c>
    </row>
    <row r="240" spans="1:9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  <c r="I240" s="125">
        <v>0</v>
      </c>
    </row>
    <row r="241" spans="1:9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  <c r="I241" s="125">
        <v>0</v>
      </c>
    </row>
    <row r="242" spans="1:9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0</v>
      </c>
      <c r="I242" s="125">
        <v>0</v>
      </c>
    </row>
    <row r="243" spans="1:9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  <c r="I243" s="125">
        <v>0</v>
      </c>
    </row>
    <row r="244" spans="1:9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  <c r="I244" s="125">
        <v>0</v>
      </c>
    </row>
    <row r="245" spans="1:9" ht="15">
      <c r="A245" s="114"/>
      <c r="B245" s="120"/>
      <c r="C245" s="121"/>
      <c r="D245" s="121"/>
      <c r="E245" s="126"/>
      <c r="F245" s="126"/>
      <c r="G245" s="122" t="s">
        <v>230</v>
      </c>
      <c r="H245" s="125">
        <v>0</v>
      </c>
      <c r="I245" s="125">
        <v>0</v>
      </c>
    </row>
    <row r="246" spans="1:9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  <c r="I246" s="125">
        <v>0</v>
      </c>
    </row>
    <row r="247" spans="1:9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  <c r="I247" s="125">
        <v>0</v>
      </c>
    </row>
    <row r="248" spans="1:9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  <c r="I248" s="125">
        <v>0</v>
      </c>
    </row>
    <row r="249" spans="1:9" ht="15">
      <c r="A249" s="114"/>
      <c r="B249" s="120"/>
      <c r="C249" s="121"/>
      <c r="D249" s="121"/>
      <c r="E249" s="126"/>
      <c r="F249" s="126"/>
      <c r="G249" s="122" t="s">
        <v>234</v>
      </c>
      <c r="H249" s="125">
        <v>0</v>
      </c>
      <c r="I249" s="125">
        <v>0</v>
      </c>
    </row>
    <row r="250" spans="1:9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  <c r="I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v>0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0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0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0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0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0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0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0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v>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>
        <v>0</v>
      </c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244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0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>
        <v>0</v>
      </c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>
        <v>0</v>
      </c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3">
        <v>488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3">
        <v>0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>
        <v>0</v>
      </c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>
        <v>0</v>
      </c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>
        <v>0</v>
      </c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>
        <v>0</v>
      </c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3">
        <v>0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>
        <v>244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0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132</v>
      </c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>
        <v>0</v>
      </c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>
        <v>112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0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>
        <v>0</v>
      </c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v>0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0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0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0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0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>
        <v>0</v>
      </c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>
        <v>0</v>
      </c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v>244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>
        <v>0</v>
      </c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>
        <v>0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>
        <v>0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>
        <v>0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>
        <v>0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>
        <v>0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>
        <v>0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>
        <v>0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0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>
        <v>0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>
        <v>0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0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>
        <v>0</v>
      </c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>
        <v>0</v>
      </c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>
        <v>0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0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0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>
        <v>0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>
        <v>0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>
        <v>0</v>
      </c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>
        <v>0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>
        <v>0</v>
      </c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>
        <v>132</v>
      </c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>
        <v>0</v>
      </c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>
        <v>0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>
        <v>0</v>
      </c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>
        <v>0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0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0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0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>
        <v>0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>
        <v>0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>
        <v>0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>
        <v>0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>
        <v>0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0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>
        <v>0</v>
      </c>
    </row>
    <row r="446" spans="1:8" ht="15">
      <c r="A446" s="128"/>
      <c r="B446" s="135"/>
      <c r="C446" s="129"/>
      <c r="D446" s="132" t="s">
        <v>568</v>
      </c>
      <c r="E446" s="129"/>
      <c r="F446" s="129"/>
      <c r="G446" s="130"/>
      <c r="H446" s="143">
        <v>112</v>
      </c>
    </row>
    <row r="447" spans="1:8" ht="15">
      <c r="A447" s="128"/>
      <c r="B447" s="144"/>
      <c r="C447" s="134" t="s">
        <v>579</v>
      </c>
      <c r="D447" s="129"/>
      <c r="E447" s="129"/>
      <c r="F447" s="129"/>
      <c r="G447" s="130"/>
      <c r="H447" s="145">
        <v>0</v>
      </c>
    </row>
    <row r="448" spans="1:8" ht="15">
      <c r="A448" s="128"/>
      <c r="B448" s="135"/>
      <c r="C448" s="129"/>
      <c r="D448" s="132" t="s">
        <v>402</v>
      </c>
      <c r="E448" s="129"/>
      <c r="F448" s="129"/>
      <c r="G448" s="130"/>
      <c r="H448" s="143">
        <v>0</v>
      </c>
    </row>
    <row r="449" spans="1:8" ht="15">
      <c r="A449" s="128"/>
      <c r="B449" s="135"/>
      <c r="C449" s="129"/>
      <c r="D449" s="132" t="s">
        <v>375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491</v>
      </c>
      <c r="E450" s="129"/>
      <c r="F450" s="129"/>
      <c r="G450" s="130"/>
      <c r="H450" s="143">
        <v>0</v>
      </c>
    </row>
    <row r="451" spans="1:8" ht="15">
      <c r="A451" s="128"/>
      <c r="B451" s="135"/>
      <c r="C451" s="129"/>
      <c r="D451" s="132" t="s">
        <v>490</v>
      </c>
      <c r="E451" s="129"/>
      <c r="F451" s="129"/>
      <c r="G451" s="130"/>
      <c r="H451" s="143">
        <v>0</v>
      </c>
    </row>
    <row r="452" spans="1:8" ht="15">
      <c r="A452" s="128"/>
      <c r="B452" s="135"/>
      <c r="C452" s="129"/>
      <c r="D452" s="132" t="s">
        <v>489</v>
      </c>
      <c r="E452" s="129"/>
      <c r="F452" s="129"/>
      <c r="G452" s="130"/>
      <c r="H452" s="143">
        <v>0</v>
      </c>
    </row>
    <row r="453" spans="1:8" ht="15">
      <c r="A453" s="128"/>
      <c r="B453" s="135"/>
      <c r="C453" s="129"/>
      <c r="D453" s="132" t="s">
        <v>403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486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487</v>
      </c>
      <c r="E455" s="129"/>
      <c r="F455" s="129"/>
      <c r="G455" s="130"/>
      <c r="H455" s="143">
        <v>0</v>
      </c>
    </row>
    <row r="456" spans="1:8" ht="15">
      <c r="A456" s="128"/>
      <c r="B456" s="135"/>
      <c r="C456" s="129"/>
      <c r="D456" s="132" t="s">
        <v>488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485</v>
      </c>
      <c r="E457" s="129"/>
      <c r="F457" s="129"/>
      <c r="G457" s="130"/>
      <c r="H457" s="143">
        <v>0</v>
      </c>
    </row>
    <row r="458" spans="1:8" ht="15">
      <c r="A458" s="128"/>
      <c r="B458" s="135"/>
      <c r="C458" s="129"/>
      <c r="D458" s="132" t="s">
        <v>400</v>
      </c>
      <c r="E458" s="129"/>
      <c r="F458" s="129"/>
      <c r="G458" s="130"/>
      <c r="H458" s="143">
        <v>0</v>
      </c>
    </row>
    <row r="459" spans="1:8" ht="15">
      <c r="A459" s="128"/>
      <c r="B459" s="146"/>
      <c r="C459" s="147"/>
      <c r="D459" s="148" t="s">
        <v>492</v>
      </c>
      <c r="E459" s="147"/>
      <c r="F459" s="147"/>
      <c r="G459" s="149"/>
      <c r="H459" s="150">
        <v>0</v>
      </c>
    </row>
    <row r="460" spans="1:8" ht="15">
      <c r="A460" s="151"/>
      <c r="B460" s="152"/>
      <c r="C460" s="153"/>
      <c r="D460" s="153"/>
      <c r="E460" s="153"/>
      <c r="F460" s="153"/>
      <c r="G460" s="154"/>
      <c r="H460" s="155">
        <v>0</v>
      </c>
    </row>
    <row r="461" spans="1:8" ht="15">
      <c r="A461" s="128"/>
      <c r="B461" s="135"/>
      <c r="C461" s="129"/>
      <c r="D461" s="132" t="s">
        <v>368</v>
      </c>
      <c r="E461" s="129"/>
      <c r="F461" s="129"/>
      <c r="G461" s="130"/>
      <c r="H461" s="133">
        <v>30</v>
      </c>
    </row>
    <row r="462" spans="1:8" ht="15">
      <c r="A462" s="128"/>
      <c r="B462" s="135"/>
      <c r="C462" s="129"/>
      <c r="D462" s="132" t="s">
        <v>369</v>
      </c>
      <c r="E462" s="129"/>
      <c r="F462" s="129"/>
      <c r="G462" s="130"/>
      <c r="H462" s="133">
        <v>20</v>
      </c>
    </row>
    <row r="463" spans="1:8" ht="15">
      <c r="A463" s="128"/>
      <c r="B463" s="135"/>
      <c r="C463" s="129"/>
      <c r="D463" s="132" t="s">
        <v>370</v>
      </c>
      <c r="E463" s="129"/>
      <c r="F463" s="129"/>
      <c r="G463" s="130"/>
      <c r="H463" s="133">
        <v>213</v>
      </c>
    </row>
    <row r="464" spans="1:8" ht="15">
      <c r="A464" s="128"/>
      <c r="B464" s="135"/>
      <c r="C464" s="129"/>
      <c r="D464" s="132" t="s">
        <v>371</v>
      </c>
      <c r="E464" s="129"/>
      <c r="F464" s="129"/>
      <c r="G464" s="130"/>
      <c r="H464" s="133">
        <v>166</v>
      </c>
    </row>
    <row r="465" spans="1:8" ht="15">
      <c r="A465" s="128"/>
      <c r="B465" s="135"/>
      <c r="C465" s="129"/>
      <c r="D465" s="132" t="s">
        <v>372</v>
      </c>
      <c r="E465" s="129"/>
      <c r="F465" s="129"/>
      <c r="G465" s="130"/>
      <c r="H465" s="133">
        <v>80</v>
      </c>
    </row>
    <row r="466" spans="1:8" ht="15">
      <c r="A466" s="128"/>
      <c r="B466" s="135"/>
      <c r="C466" s="129"/>
      <c r="D466" s="132" t="s">
        <v>373</v>
      </c>
      <c r="E466" s="129"/>
      <c r="F466" s="129"/>
      <c r="G466" s="130"/>
      <c r="H466" s="133">
        <v>40</v>
      </c>
    </row>
    <row r="467" spans="1:8" ht="15">
      <c r="A467" s="128"/>
      <c r="B467" s="135"/>
      <c r="C467" s="129"/>
      <c r="D467" s="132" t="s">
        <v>374</v>
      </c>
      <c r="E467" s="129"/>
      <c r="F467" s="129"/>
      <c r="G467" s="130"/>
      <c r="H467" s="133">
        <v>143</v>
      </c>
    </row>
    <row r="468" spans="1:8" ht="15">
      <c r="A468" s="128"/>
      <c r="B468" s="135"/>
      <c r="C468" s="129"/>
      <c r="D468" s="132" t="s">
        <v>375</v>
      </c>
      <c r="E468" s="129"/>
      <c r="F468" s="129"/>
      <c r="G468" s="130"/>
      <c r="H468" s="133">
        <v>134</v>
      </c>
    </row>
    <row r="469" spans="1:8" ht="15">
      <c r="A469" s="128"/>
      <c r="B469" s="135"/>
      <c r="C469" s="129"/>
      <c r="D469" s="132" t="s">
        <v>376</v>
      </c>
      <c r="E469" s="129"/>
      <c r="F469" s="129"/>
      <c r="G469" s="130"/>
      <c r="H469" s="133">
        <v>153</v>
      </c>
    </row>
    <row r="470" spans="1:8" ht="15">
      <c r="A470" s="128"/>
      <c r="B470" s="135"/>
      <c r="C470" s="129"/>
      <c r="D470" s="132" t="s">
        <v>377</v>
      </c>
      <c r="E470" s="129"/>
      <c r="F470" s="129"/>
      <c r="G470" s="130"/>
      <c r="H470" s="133">
        <v>135</v>
      </c>
    </row>
    <row r="471" spans="1:8" ht="15">
      <c r="A471" s="128"/>
      <c r="B471" s="135"/>
      <c r="C471" s="129"/>
      <c r="D471" s="132" t="s">
        <v>378</v>
      </c>
      <c r="E471" s="129"/>
      <c r="F471" s="129"/>
      <c r="G471" s="130"/>
      <c r="H471" s="133">
        <v>134</v>
      </c>
    </row>
    <row r="472" spans="1:8" ht="15">
      <c r="A472" s="128"/>
      <c r="B472" s="135"/>
      <c r="C472" s="129"/>
      <c r="D472" s="132" t="s">
        <v>379</v>
      </c>
      <c r="E472" s="129"/>
      <c r="F472" s="129"/>
      <c r="G472" s="130"/>
      <c r="H472" s="133">
        <v>0</v>
      </c>
    </row>
    <row r="473" spans="1:8" ht="15">
      <c r="A473" s="128"/>
      <c r="B473" s="135"/>
      <c r="C473" s="129"/>
      <c r="D473" s="132" t="s">
        <v>380</v>
      </c>
      <c r="E473" s="129"/>
      <c r="F473" s="129"/>
      <c r="G473" s="130"/>
      <c r="H473" s="133">
        <v>0</v>
      </c>
    </row>
    <row r="474" spans="1:8" ht="15">
      <c r="A474" s="128"/>
      <c r="B474" s="135"/>
      <c r="C474" s="129"/>
      <c r="D474" s="132" t="s">
        <v>469</v>
      </c>
      <c r="E474" s="129"/>
      <c r="F474" s="129"/>
      <c r="G474" s="130"/>
      <c r="H474" s="133">
        <v>0</v>
      </c>
    </row>
    <row r="475" spans="1:8" ht="15">
      <c r="A475" s="128"/>
      <c r="B475" s="135"/>
      <c r="C475" s="129"/>
      <c r="D475" s="132" t="s">
        <v>381</v>
      </c>
      <c r="E475" s="129"/>
      <c r="F475" s="129"/>
      <c r="G475" s="130"/>
      <c r="H475" s="133"/>
    </row>
    <row r="476" spans="1:8" ht="15">
      <c r="A476" s="128"/>
      <c r="B476" s="135"/>
      <c r="C476" s="129"/>
      <c r="D476" s="132" t="s">
        <v>382</v>
      </c>
      <c r="E476" s="129"/>
      <c r="F476" s="129"/>
      <c r="G476" s="130"/>
      <c r="H476" s="133">
        <v>110</v>
      </c>
    </row>
    <row r="477" spans="1:8" ht="15">
      <c r="A477" s="128"/>
      <c r="B477" s="135"/>
      <c r="C477" s="129"/>
      <c r="D477" s="132" t="s">
        <v>383</v>
      </c>
      <c r="E477" s="129"/>
      <c r="F477" s="129"/>
      <c r="G477" s="130"/>
      <c r="H477" s="133">
        <v>145</v>
      </c>
    </row>
    <row r="478" spans="1:8" ht="15">
      <c r="A478" s="128"/>
      <c r="B478" s="135"/>
      <c r="C478" s="129"/>
      <c r="D478" s="132" t="s">
        <v>384</v>
      </c>
      <c r="E478" s="129"/>
      <c r="F478" s="129"/>
      <c r="G478" s="130"/>
      <c r="H478" s="133">
        <v>246</v>
      </c>
    </row>
    <row r="479" spans="1:8" ht="15">
      <c r="A479" s="128"/>
      <c r="B479" s="135"/>
      <c r="C479" s="129"/>
      <c r="D479" s="132" t="s">
        <v>385</v>
      </c>
      <c r="E479" s="129"/>
      <c r="F479" s="129"/>
      <c r="G479" s="130"/>
      <c r="H479" s="133">
        <v>0</v>
      </c>
    </row>
    <row r="480" spans="1:8" ht="15">
      <c r="A480" s="128"/>
      <c r="B480" s="135"/>
      <c r="C480" s="129"/>
      <c r="D480" s="132" t="s">
        <v>386</v>
      </c>
      <c r="E480" s="129"/>
      <c r="F480" s="129"/>
      <c r="G480" s="130"/>
      <c r="H480" s="133">
        <v>214</v>
      </c>
    </row>
    <row r="481" spans="1:8" ht="15">
      <c r="A481" s="128"/>
      <c r="B481" s="135"/>
      <c r="C481" s="129"/>
      <c r="D481" s="132" t="s">
        <v>387</v>
      </c>
      <c r="E481" s="129"/>
      <c r="F481" s="129"/>
      <c r="G481" s="130"/>
      <c r="H481" s="133">
        <v>60</v>
      </c>
    </row>
    <row r="482" spans="1:8" ht="15">
      <c r="A482" s="128"/>
      <c r="B482" s="135"/>
      <c r="C482" s="129"/>
      <c r="D482" s="132" t="s">
        <v>388</v>
      </c>
      <c r="E482" s="129"/>
      <c r="F482" s="129"/>
      <c r="G482" s="130"/>
      <c r="H482" s="133">
        <v>214</v>
      </c>
    </row>
    <row r="483" spans="1:8" ht="15">
      <c r="A483" s="128"/>
      <c r="B483" s="135"/>
      <c r="C483" s="129"/>
      <c r="D483" s="132" t="s">
        <v>389</v>
      </c>
      <c r="E483" s="129"/>
      <c r="F483" s="129"/>
      <c r="G483" s="130"/>
      <c r="H483" s="133">
        <v>211</v>
      </c>
    </row>
    <row r="484" spans="1:8" ht="15">
      <c r="A484" s="128"/>
      <c r="B484" s="135"/>
      <c r="C484" s="129"/>
      <c r="D484" s="132" t="s">
        <v>390</v>
      </c>
      <c r="E484" s="129"/>
      <c r="F484" s="129"/>
      <c r="G484" s="130"/>
      <c r="H484" s="133">
        <v>135</v>
      </c>
    </row>
    <row r="485" spans="1:8" ht="15">
      <c r="A485" s="128"/>
      <c r="B485" s="135"/>
      <c r="C485" s="129"/>
      <c r="D485" s="132" t="s">
        <v>391</v>
      </c>
      <c r="E485" s="129"/>
      <c r="F485" s="129"/>
      <c r="G485" s="130"/>
      <c r="H485" s="133">
        <v>245</v>
      </c>
    </row>
    <row r="486" spans="1:8" ht="15">
      <c r="A486" s="128"/>
      <c r="B486" s="135"/>
      <c r="C486" s="129"/>
      <c r="D486" s="132" t="s">
        <v>392</v>
      </c>
      <c r="E486" s="129"/>
      <c r="F486" s="129"/>
      <c r="G486" s="130"/>
      <c r="H486" s="133">
        <v>214</v>
      </c>
    </row>
    <row r="487" spans="1:8" ht="15">
      <c r="A487" s="128"/>
      <c r="B487" s="135"/>
      <c r="C487" s="129"/>
      <c r="D487" s="132" t="s">
        <v>393</v>
      </c>
      <c r="E487" s="129"/>
      <c r="F487" s="129"/>
      <c r="G487" s="130"/>
      <c r="H487" s="133">
        <v>0</v>
      </c>
    </row>
    <row r="488" spans="1:8" ht="15">
      <c r="A488" s="128"/>
      <c r="B488" s="135"/>
      <c r="C488" s="129"/>
      <c r="D488" s="132" t="s">
        <v>394</v>
      </c>
      <c r="E488" s="129"/>
      <c r="F488" s="129"/>
      <c r="G488" s="130"/>
      <c r="H488" s="133">
        <v>254</v>
      </c>
    </row>
    <row r="489" spans="1:8" ht="15">
      <c r="A489" s="128"/>
      <c r="B489" s="135"/>
      <c r="C489" s="129"/>
      <c r="D489" s="132" t="s">
        <v>395</v>
      </c>
      <c r="E489" s="129"/>
      <c r="F489" s="129"/>
      <c r="G489" s="130"/>
      <c r="H489" s="133">
        <v>143</v>
      </c>
    </row>
    <row r="490" spans="1:8" ht="15">
      <c r="A490" s="128"/>
      <c r="B490" s="135"/>
      <c r="C490" s="129"/>
      <c r="D490" s="132" t="s">
        <v>396</v>
      </c>
      <c r="E490" s="129"/>
      <c r="F490" s="129"/>
      <c r="G490" s="130"/>
      <c r="H490" s="133">
        <v>211</v>
      </c>
    </row>
    <row r="491" spans="1:8" ht="15">
      <c r="A491" s="128"/>
      <c r="B491" s="135"/>
      <c r="C491" s="129"/>
      <c r="D491" s="142" t="s">
        <v>397</v>
      </c>
      <c r="E491" s="129"/>
      <c r="F491" s="129"/>
      <c r="G491" s="130"/>
      <c r="H491" s="143">
        <v>0</v>
      </c>
    </row>
    <row r="492" spans="1:8" ht="15">
      <c r="A492" s="128"/>
      <c r="B492" s="135"/>
      <c r="C492" s="129"/>
      <c r="D492" s="132" t="s">
        <v>398</v>
      </c>
      <c r="E492" s="129"/>
      <c r="F492" s="129"/>
      <c r="G492" s="130"/>
      <c r="H492" s="143">
        <v>0</v>
      </c>
    </row>
    <row r="493" spans="1:8" ht="15">
      <c r="A493" s="128"/>
      <c r="B493" s="135"/>
      <c r="C493" s="129"/>
      <c r="D493" s="132" t="s">
        <v>399</v>
      </c>
      <c r="E493" s="129"/>
      <c r="F493" s="129"/>
      <c r="G493" s="130"/>
      <c r="H493" s="143">
        <v>0</v>
      </c>
    </row>
    <row r="494" spans="1:8" ht="15">
      <c r="A494" s="128"/>
      <c r="B494" s="135"/>
      <c r="C494" s="129"/>
      <c r="D494" s="132" t="s">
        <v>400</v>
      </c>
      <c r="E494" s="129"/>
      <c r="F494" s="129"/>
      <c r="G494" s="130"/>
      <c r="H494" s="143">
        <v>0</v>
      </c>
    </row>
    <row r="495" spans="1:8" ht="15">
      <c r="A495" s="128"/>
      <c r="B495" s="135"/>
      <c r="C495" s="129"/>
      <c r="D495" s="132" t="s">
        <v>401</v>
      </c>
      <c r="E495" s="129"/>
      <c r="F495" s="129"/>
      <c r="G495" s="130"/>
      <c r="H495" s="143">
        <v>0</v>
      </c>
    </row>
    <row r="496" spans="1:8" ht="15">
      <c r="A496" s="128"/>
      <c r="B496" s="144"/>
      <c r="C496" s="134" t="s">
        <v>579</v>
      </c>
      <c r="D496" s="129"/>
      <c r="E496" s="129"/>
      <c r="F496" s="129"/>
      <c r="G496" s="130"/>
      <c r="H496" s="145">
        <v>0</v>
      </c>
    </row>
    <row r="497" spans="1:8" ht="15">
      <c r="A497" s="128"/>
      <c r="B497" s="135"/>
      <c r="C497" s="129"/>
      <c r="D497" s="132" t="s">
        <v>402</v>
      </c>
      <c r="E497" s="129"/>
      <c r="F497" s="129"/>
      <c r="G497" s="130"/>
      <c r="H497" s="143">
        <v>0</v>
      </c>
    </row>
    <row r="498" spans="1:8" ht="15">
      <c r="A498" s="128"/>
      <c r="B498" s="135"/>
      <c r="C498" s="129"/>
      <c r="D498" s="132" t="s">
        <v>375</v>
      </c>
      <c r="E498" s="129"/>
      <c r="F498" s="129"/>
      <c r="G498" s="130"/>
      <c r="H498" s="143">
        <v>0</v>
      </c>
    </row>
    <row r="499" spans="1:8" ht="15">
      <c r="A499" s="128"/>
      <c r="B499" s="135"/>
      <c r="C499" s="129"/>
      <c r="D499" s="132" t="s">
        <v>491</v>
      </c>
      <c r="E499" s="129"/>
      <c r="F499" s="129"/>
      <c r="G499" s="130"/>
      <c r="H499" s="143">
        <v>0</v>
      </c>
    </row>
    <row r="500" spans="1:8" ht="15">
      <c r="A500" s="128"/>
      <c r="B500" s="135"/>
      <c r="C500" s="129"/>
      <c r="D500" s="132" t="s">
        <v>490</v>
      </c>
      <c r="E500" s="129"/>
      <c r="F500" s="129"/>
      <c r="G500" s="130"/>
      <c r="H500" s="143">
        <v>0</v>
      </c>
    </row>
    <row r="501" spans="1:8" ht="15">
      <c r="A501" s="128"/>
      <c r="B501" s="135"/>
      <c r="C501" s="129"/>
      <c r="D501" s="132" t="s">
        <v>489</v>
      </c>
      <c r="E501" s="129"/>
      <c r="F501" s="129"/>
      <c r="G501" s="130"/>
      <c r="H501" s="143">
        <v>0</v>
      </c>
    </row>
    <row r="502" spans="1:8" ht="15">
      <c r="A502" s="128"/>
      <c r="B502" s="135"/>
      <c r="C502" s="129"/>
      <c r="D502" s="132" t="s">
        <v>403</v>
      </c>
      <c r="E502" s="129"/>
      <c r="F502" s="129"/>
      <c r="G502" s="130"/>
      <c r="H502" s="143">
        <v>0</v>
      </c>
    </row>
    <row r="503" spans="1:8" ht="15">
      <c r="A503" s="128"/>
      <c r="B503" s="135"/>
      <c r="C503" s="129"/>
      <c r="D503" s="132" t="s">
        <v>486</v>
      </c>
      <c r="E503" s="129"/>
      <c r="F503" s="129"/>
      <c r="G503" s="130"/>
      <c r="H503" s="143">
        <v>0</v>
      </c>
    </row>
    <row r="504" spans="1:8" ht="15">
      <c r="A504" s="128"/>
      <c r="B504" s="135"/>
      <c r="C504" s="129"/>
      <c r="D504" s="132" t="s">
        <v>487</v>
      </c>
      <c r="E504" s="129"/>
      <c r="F504" s="129"/>
      <c r="G504" s="130"/>
      <c r="H504" s="143">
        <v>0</v>
      </c>
    </row>
    <row r="505" spans="1:8" ht="15">
      <c r="A505" s="128"/>
      <c r="B505" s="135"/>
      <c r="C505" s="129"/>
      <c r="D505" s="132" t="s">
        <v>488</v>
      </c>
      <c r="E505" s="129"/>
      <c r="F505" s="129"/>
      <c r="G505" s="130"/>
      <c r="H505" s="143">
        <v>0</v>
      </c>
    </row>
    <row r="506" spans="1:8" ht="15">
      <c r="A506" s="128"/>
      <c r="B506" s="135"/>
      <c r="C506" s="129"/>
      <c r="D506" s="132" t="s">
        <v>485</v>
      </c>
      <c r="E506" s="129"/>
      <c r="F506" s="129"/>
      <c r="G506" s="130"/>
      <c r="H506" s="143">
        <v>0</v>
      </c>
    </row>
    <row r="507" spans="1:8" ht="15">
      <c r="A507" s="128"/>
      <c r="B507" s="135"/>
      <c r="C507" s="129"/>
      <c r="D507" s="132" t="s">
        <v>400</v>
      </c>
      <c r="E507" s="129"/>
      <c r="F507" s="129"/>
      <c r="G507" s="130"/>
      <c r="H507" s="143">
        <v>0</v>
      </c>
    </row>
    <row r="508" spans="1:8" ht="15">
      <c r="A508" s="128"/>
      <c r="B508" s="146"/>
      <c r="C508" s="147"/>
      <c r="D508" s="148" t="s">
        <v>492</v>
      </c>
      <c r="E508" s="147"/>
      <c r="F508" s="147"/>
      <c r="G508" s="149"/>
      <c r="H508" s="150">
        <v>0</v>
      </c>
    </row>
    <row r="509" spans="1:8" ht="15">
      <c r="A509" s="151"/>
      <c r="B509" s="152"/>
      <c r="C509" s="153"/>
      <c r="D509" s="153"/>
      <c r="E509" s="153"/>
      <c r="F509" s="153"/>
      <c r="G509" s="154"/>
      <c r="H50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2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6.7109375" style="109" customWidth="1"/>
    <col min="2" max="5" width="5.7109375" style="109" customWidth="1"/>
    <col min="6" max="6" width="12.140625" style="109" customWidth="1"/>
    <col min="7" max="7" width="26.7109375" style="109" customWidth="1"/>
    <col min="8" max="8" width="17.140625" style="109" customWidth="1"/>
    <col min="9" max="16384" width="9.140625" style="109" customWidth="1"/>
  </cols>
  <sheetData>
    <row r="1" spans="1:8" ht="15">
      <c r="A1" s="182" t="s">
        <v>140</v>
      </c>
      <c r="B1" s="183"/>
      <c r="C1" s="183"/>
      <c r="D1" s="183"/>
      <c r="E1" s="183"/>
      <c r="F1" s="183"/>
      <c r="G1" s="184"/>
      <c r="H1" s="108" t="s">
        <v>141</v>
      </c>
    </row>
    <row r="2" spans="1:8" ht="15">
      <c r="A2" s="182" t="s">
        <v>592</v>
      </c>
      <c r="B2" s="183"/>
      <c r="C2" s="183"/>
      <c r="D2" s="183"/>
      <c r="E2" s="183"/>
      <c r="F2" s="183"/>
      <c r="G2" s="184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147</v>
      </c>
      <c r="D7" s="121"/>
      <c r="E7" s="121"/>
      <c r="F7" s="121"/>
      <c r="G7" s="122"/>
      <c r="H7" s="124">
        <f>SUM(H10+H253)</f>
        <v>1393.87</v>
      </c>
    </row>
    <row r="8" spans="1:8" ht="15">
      <c r="A8" s="114"/>
      <c r="B8" s="120"/>
      <c r="C8" s="121" t="s">
        <v>148</v>
      </c>
      <c r="D8" s="121"/>
      <c r="E8" s="121"/>
      <c r="F8" s="121"/>
      <c r="G8" s="122"/>
      <c r="H8" s="124">
        <f>SUM(H131+H315)</f>
        <v>36262770</v>
      </c>
    </row>
    <row r="9" spans="1:8" ht="15">
      <c r="A9" s="114"/>
      <c r="B9" s="120"/>
      <c r="C9" s="121"/>
      <c r="D9" s="121" t="s">
        <v>149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150</v>
      </c>
      <c r="F10" s="121"/>
      <c r="G10" s="122"/>
      <c r="H10" s="124">
        <f>SUM(H11:H129)</f>
        <v>1246.4599999999998</v>
      </c>
    </row>
    <row r="11" spans="1:9" ht="15">
      <c r="A11" s="114"/>
      <c r="B11" s="120"/>
      <c r="C11" s="121"/>
      <c r="D11" s="121"/>
      <c r="E11" s="126"/>
      <c r="F11" s="126" t="s">
        <v>151</v>
      </c>
      <c r="G11" s="122" t="s">
        <v>555</v>
      </c>
      <c r="H11" s="125">
        <v>74.11</v>
      </c>
      <c r="I11" s="109">
        <f>H11/H10*100</f>
        <v>5.94563804694896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>
        <v>0</v>
      </c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>
        <v>0</v>
      </c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>
        <v>0</v>
      </c>
    </row>
    <row r="16" spans="1:9" ht="15">
      <c r="A16" s="114"/>
      <c r="B16" s="120"/>
      <c r="C16" s="121"/>
      <c r="D16" s="121"/>
      <c r="E16" s="126"/>
      <c r="F16" s="126"/>
      <c r="G16" s="122" t="s">
        <v>10</v>
      </c>
      <c r="H16" s="125">
        <v>17.8</v>
      </c>
      <c r="I16" s="109">
        <f>H16/H10*100</f>
        <v>1.4280442212345363</v>
      </c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>
        <v>0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0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0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0</v>
      </c>
    </row>
    <row r="21" spans="1:9" ht="15">
      <c r="A21" s="114"/>
      <c r="B21" s="120"/>
      <c r="C21" s="121"/>
      <c r="D21" s="121"/>
      <c r="E21" s="126"/>
      <c r="F21" s="126"/>
      <c r="G21" s="122" t="s">
        <v>155</v>
      </c>
      <c r="H21" s="125">
        <v>15.35</v>
      </c>
      <c r="I21" s="109">
        <f>H21/H10*100</f>
        <v>1.2314875728061871</v>
      </c>
    </row>
    <row r="22" spans="1:9" ht="15">
      <c r="A22" s="114"/>
      <c r="B22" s="120"/>
      <c r="C22" s="121"/>
      <c r="D22" s="121"/>
      <c r="E22" s="126"/>
      <c r="F22" s="126"/>
      <c r="G22" s="122" t="s">
        <v>156</v>
      </c>
      <c r="H22" s="125">
        <v>14.18</v>
      </c>
      <c r="I22" s="109">
        <f>H22/H10*100</f>
        <v>1.1376217447812205</v>
      </c>
    </row>
    <row r="23" spans="1:9" ht="15">
      <c r="A23" s="114"/>
      <c r="B23" s="120"/>
      <c r="C23" s="121"/>
      <c r="D23" s="121"/>
      <c r="E23" s="126"/>
      <c r="F23" s="126"/>
      <c r="G23" s="122" t="s">
        <v>322</v>
      </c>
      <c r="H23" s="125">
        <v>41.72</v>
      </c>
      <c r="I23" s="109">
        <f>H23/H10*100</f>
        <v>3.3470789275227446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0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0</v>
      </c>
    </row>
    <row r="26" spans="1:9" ht="15">
      <c r="A26" s="114"/>
      <c r="B26" s="120"/>
      <c r="C26" s="121"/>
      <c r="D26" s="121"/>
      <c r="E26" s="126"/>
      <c r="F26" s="126"/>
      <c r="G26" s="122" t="s">
        <v>323</v>
      </c>
      <c r="H26" s="125">
        <v>21.56</v>
      </c>
      <c r="I26" s="109">
        <f>H26/H10*100</f>
        <v>1.729698506169472</v>
      </c>
    </row>
    <row r="27" spans="1:9" ht="15">
      <c r="A27" s="114"/>
      <c r="B27" s="120"/>
      <c r="C27" s="121"/>
      <c r="D27" s="121"/>
      <c r="E27" s="126"/>
      <c r="F27" s="126"/>
      <c r="G27" s="122" t="s">
        <v>159</v>
      </c>
      <c r="H27" s="125">
        <v>8.1</v>
      </c>
      <c r="I27" s="109">
        <f>H27/H10*100</f>
        <v>0.6498403478651542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0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0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0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0</v>
      </c>
    </row>
    <row r="42" spans="1:9" ht="15">
      <c r="A42" s="114"/>
      <c r="B42" s="120"/>
      <c r="C42" s="121"/>
      <c r="D42" s="121"/>
      <c r="E42" s="126"/>
      <c r="F42" s="126"/>
      <c r="G42" s="122" t="s">
        <v>169</v>
      </c>
      <c r="H42" s="125">
        <v>34.69</v>
      </c>
      <c r="I42" s="109">
        <f>H42/H10*100</f>
        <v>2.783081687338543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0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0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0</v>
      </c>
    </row>
    <row r="51" spans="1:9" ht="15">
      <c r="A51" s="114"/>
      <c r="B51" s="120"/>
      <c r="C51" s="121"/>
      <c r="D51" s="121"/>
      <c r="E51" s="126"/>
      <c r="F51" s="126"/>
      <c r="G51" s="122" t="s">
        <v>178</v>
      </c>
      <c r="H51" s="125">
        <v>73.2</v>
      </c>
      <c r="I51" s="109">
        <f>H51/H10*100</f>
        <v>5.872631291818431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0</v>
      </c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>
        <v>0</v>
      </c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>
        <v>0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0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0</v>
      </c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>
        <v>0</v>
      </c>
    </row>
    <row r="59" spans="1:9" ht="15">
      <c r="A59" s="114"/>
      <c r="B59" s="120"/>
      <c r="C59" s="121"/>
      <c r="D59" s="121"/>
      <c r="E59" s="126"/>
      <c r="F59" s="126"/>
      <c r="G59" s="122" t="s">
        <v>182</v>
      </c>
      <c r="H59" s="125">
        <v>2.8</v>
      </c>
      <c r="I59" s="109">
        <f>H59/H10*100</f>
        <v>0.224636169632399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0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9" ht="15">
      <c r="A62" s="114"/>
      <c r="B62" s="120"/>
      <c r="C62" s="121"/>
      <c r="D62" s="121"/>
      <c r="E62" s="126"/>
      <c r="F62" s="126"/>
      <c r="G62" s="122" t="s">
        <v>185</v>
      </c>
      <c r="H62" s="125">
        <v>21.55</v>
      </c>
      <c r="I62" s="109">
        <f>H62/H10*100</f>
        <v>1.7288962341350709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9" ht="15">
      <c r="A64" s="114"/>
      <c r="B64" s="120"/>
      <c r="C64" s="121"/>
      <c r="D64" s="121"/>
      <c r="E64" s="126"/>
      <c r="F64" s="126"/>
      <c r="G64" s="122" t="s">
        <v>524</v>
      </c>
      <c r="H64" s="125">
        <v>250.05</v>
      </c>
      <c r="I64" s="109">
        <f>H64/H10*100</f>
        <v>20.060812220207634</v>
      </c>
    </row>
    <row r="65" spans="1:9" ht="15">
      <c r="A65" s="114"/>
      <c r="B65" s="120"/>
      <c r="C65" s="121"/>
      <c r="D65" s="121"/>
      <c r="E65" s="126"/>
      <c r="F65" s="126"/>
      <c r="G65" s="122" t="s">
        <v>327</v>
      </c>
      <c r="H65" s="125">
        <v>1.3</v>
      </c>
      <c r="I65" s="109">
        <f>H65/H10*100</f>
        <v>0.10429536447218524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9" ht="15">
      <c r="A67" s="114"/>
      <c r="B67" s="120"/>
      <c r="C67" s="121"/>
      <c r="D67" s="121"/>
      <c r="E67" s="126"/>
      <c r="F67" s="126"/>
      <c r="G67" s="122" t="s">
        <v>188</v>
      </c>
      <c r="H67" s="125">
        <v>50.5</v>
      </c>
      <c r="I67" s="109">
        <f>H67/H10*100</f>
        <v>4.051473773727196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9" ht="15">
      <c r="A71" s="114"/>
      <c r="B71" s="120"/>
      <c r="C71" s="121"/>
      <c r="D71" s="121"/>
      <c r="E71" s="126"/>
      <c r="F71" s="126"/>
      <c r="G71" s="122" t="s">
        <v>189</v>
      </c>
      <c r="H71" s="125">
        <v>110.25</v>
      </c>
      <c r="I71" s="109">
        <f>H71/H10*100</f>
        <v>8.84504917927571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0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</row>
    <row r="78" spans="1:9" ht="15">
      <c r="A78" s="114"/>
      <c r="B78" s="120"/>
      <c r="C78" s="121"/>
      <c r="D78" s="121"/>
      <c r="E78" s="126"/>
      <c r="F78" s="126"/>
      <c r="G78" s="122" t="s">
        <v>332</v>
      </c>
      <c r="H78" s="125">
        <v>41.28</v>
      </c>
      <c r="I78" s="109">
        <f>H78/H10*100</f>
        <v>3.3117789580090826</v>
      </c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>
        <v>0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0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0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</row>
    <row r="90" spans="1:9" ht="15">
      <c r="A90" s="114"/>
      <c r="B90" s="120"/>
      <c r="C90" s="121"/>
      <c r="D90" s="121"/>
      <c r="E90" s="126"/>
      <c r="F90" s="126"/>
      <c r="G90" s="122" t="s">
        <v>200</v>
      </c>
      <c r="H90" s="125">
        <v>14.67</v>
      </c>
      <c r="I90" s="109">
        <f>H90/H10*100</f>
        <v>1.1769330744668904</v>
      </c>
    </row>
    <row r="91" spans="1:9" ht="15">
      <c r="A91" s="114"/>
      <c r="B91" s="120"/>
      <c r="C91" s="121"/>
      <c r="D91" s="121"/>
      <c r="E91" s="126"/>
      <c r="F91" s="126"/>
      <c r="G91" s="122" t="s">
        <v>201</v>
      </c>
      <c r="H91" s="125">
        <v>0</v>
      </c>
      <c r="I91" s="109">
        <f aca="true" t="shared" si="0" ref="I76:I121">H91/H90*100</f>
        <v>0</v>
      </c>
    </row>
    <row r="92" spans="1:9" ht="15">
      <c r="A92" s="114"/>
      <c r="B92" s="120"/>
      <c r="C92" s="121"/>
      <c r="D92" s="121"/>
      <c r="E92" s="126"/>
      <c r="F92" s="126"/>
      <c r="G92" s="122" t="s">
        <v>520</v>
      </c>
      <c r="H92" s="125">
        <v>84.75</v>
      </c>
      <c r="I92" s="109">
        <f>H92/H10*100</f>
        <v>6.799255491552077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0</v>
      </c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>
        <v>0</v>
      </c>
    </row>
    <row r="99" spans="1:9" ht="15">
      <c r="A99" s="114"/>
      <c r="B99" s="120"/>
      <c r="C99" s="121"/>
      <c r="D99" s="121"/>
      <c r="E99" s="126"/>
      <c r="F99" s="126"/>
      <c r="G99" s="122" t="s">
        <v>542</v>
      </c>
      <c r="H99" s="125">
        <v>83.4</v>
      </c>
      <c r="I99" s="109">
        <f>H99/H10*100</f>
        <v>6.690948766907885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9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68.55</v>
      </c>
      <c r="I102" s="109">
        <f>H102/H10*100</f>
        <v>5.499574795821768</v>
      </c>
    </row>
    <row r="103" spans="1:9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33.75</v>
      </c>
      <c r="I103" s="109">
        <f>H103/H10*100</f>
        <v>2.7076681161048093</v>
      </c>
    </row>
    <row r="104" spans="1:9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25.95</v>
      </c>
      <c r="I104" s="109">
        <f>H104/H10*100</f>
        <v>2.0818959292716976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0</v>
      </c>
    </row>
    <row r="106" spans="1:9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24.8</v>
      </c>
      <c r="I106" s="109">
        <f>H106/H10*100</f>
        <v>1.9896346453155338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0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0</v>
      </c>
    </row>
    <row r="109" spans="1:9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70.54</v>
      </c>
      <c r="I109" s="109">
        <f>H109/H10*100</f>
        <v>5.659226930667652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0</v>
      </c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0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0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9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39.24</v>
      </c>
      <c r="I116" s="109">
        <f>H116/H10*100</f>
        <v>3.148115462991192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9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22.37</v>
      </c>
      <c r="I121" s="109">
        <f>H121/H10*100</f>
        <v>1.794682540955988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0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148</v>
      </c>
      <c r="F131" s="121"/>
      <c r="G131" s="122"/>
      <c r="H131" s="124">
        <f>SUM(H132:H250)</f>
        <v>32719600</v>
      </c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555</v>
      </c>
      <c r="H132" s="125">
        <v>2149190</v>
      </c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0</v>
      </c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0</v>
      </c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0</v>
      </c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>
        <v>462800</v>
      </c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>
        <v>0</v>
      </c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>
        <v>0</v>
      </c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>
        <v>0</v>
      </c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>
        <v>0</v>
      </c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537250</v>
      </c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496300</v>
      </c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1084720</v>
      </c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0</v>
      </c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0</v>
      </c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614460</v>
      </c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81000</v>
      </c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0</v>
      </c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0</v>
      </c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>
        <v>0</v>
      </c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0</v>
      </c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0</v>
      </c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242830</v>
      </c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0</v>
      </c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0</v>
      </c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0</v>
      </c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2562000</v>
      </c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>
        <v>0</v>
      </c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>
        <v>0</v>
      </c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>
        <v>0</v>
      </c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0</v>
      </c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0</v>
      </c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>
        <v>0</v>
      </c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84000</v>
      </c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0</v>
      </c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387900</v>
      </c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6721000</v>
      </c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>
        <v>26000</v>
      </c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757500</v>
      </c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3858750</v>
      </c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0</v>
      </c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>
        <v>1032000</v>
      </c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0</v>
      </c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0</v>
      </c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0</v>
      </c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0</v>
      </c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308070</v>
      </c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>
        <v>0</v>
      </c>
    </row>
    <row r="213" spans="1:8" ht="15">
      <c r="A213" s="114"/>
      <c r="B213" s="120"/>
      <c r="C213" s="121"/>
      <c r="D213" s="121"/>
      <c r="E213" s="126"/>
      <c r="F213" s="126"/>
      <c r="G213" s="122" t="s">
        <v>520</v>
      </c>
      <c r="H213" s="125">
        <v>1356000</v>
      </c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0</v>
      </c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>
        <v>0</v>
      </c>
    </row>
    <row r="220" spans="1:8" ht="15">
      <c r="A220" s="114"/>
      <c r="B220" s="120"/>
      <c r="C220" s="121"/>
      <c r="D220" s="121"/>
      <c r="E220" s="126"/>
      <c r="F220" s="126"/>
      <c r="G220" s="122" t="s">
        <v>523</v>
      </c>
      <c r="H220" s="125">
        <v>1459500</v>
      </c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>
        <v>1439550</v>
      </c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v>1535625</v>
      </c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674700</v>
      </c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0</v>
      </c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>
        <v>1612000</v>
      </c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>
        <v>0</v>
      </c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0</v>
      </c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1763500</v>
      </c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0</v>
      </c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0</v>
      </c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v>0</v>
      </c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902520</v>
      </c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570435</v>
      </c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v>0</v>
      </c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236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147</v>
      </c>
      <c r="F253" s="121"/>
      <c r="G253" s="122"/>
      <c r="H253" s="124">
        <f>SUM(H254:H313)</f>
        <v>147.41000000000003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0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279</v>
      </c>
      <c r="H258" s="125">
        <v>3.69</v>
      </c>
    </row>
    <row r="259" spans="1:8" ht="15">
      <c r="A259" s="114"/>
      <c r="B259" s="120"/>
      <c r="C259" s="121"/>
      <c r="D259" s="121"/>
      <c r="E259" s="121"/>
      <c r="F259" s="126"/>
      <c r="G259" s="122" t="s">
        <v>531</v>
      </c>
      <c r="H259" s="125">
        <v>2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13.34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20.2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0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273</v>
      </c>
      <c r="H274" s="125">
        <v>4.9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24.33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6.4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2.2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22.7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44.55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0.8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2.3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148</v>
      </c>
      <c r="F315" s="121"/>
      <c r="G315" s="122"/>
      <c r="H315" s="124">
        <f>SUM(H316:H375)</f>
        <v>3543170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f>8000*3.69</f>
        <v>29520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27750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524000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981000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f>8000*4.9</f>
        <v>39200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404800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216650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44400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510000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654000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46150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65700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561</v>
      </c>
      <c r="C377" s="129"/>
      <c r="D377" s="129"/>
      <c r="E377" s="129"/>
      <c r="F377" s="129"/>
      <c r="G377" s="130"/>
      <c r="H377" s="131">
        <v>660</v>
      </c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482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178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s="100" customFormat="1" ht="15">
      <c r="A381" s="128"/>
      <c r="B381" s="129"/>
      <c r="C381" s="129" t="s">
        <v>543</v>
      </c>
      <c r="D381" s="129"/>
      <c r="E381" s="129"/>
      <c r="F381" s="129"/>
      <c r="G381" s="165"/>
      <c r="H381" s="131">
        <v>2370</v>
      </c>
    </row>
    <row r="382" spans="1:8" ht="15">
      <c r="A382" s="128"/>
      <c r="B382" s="129"/>
      <c r="C382" s="132"/>
      <c r="D382" s="129"/>
      <c r="E382" s="129"/>
      <c r="F382" s="129"/>
      <c r="G382" s="130"/>
      <c r="H382" s="133"/>
    </row>
    <row r="383" spans="1:8" ht="15">
      <c r="A383" s="128"/>
      <c r="B383" s="134" t="s">
        <v>562</v>
      </c>
      <c r="C383" s="134"/>
      <c r="D383" s="134"/>
      <c r="E383" s="134"/>
      <c r="F383" s="134"/>
      <c r="G383" s="130"/>
      <c r="H383" s="131"/>
    </row>
    <row r="384" spans="1:8" ht="15">
      <c r="A384" s="128"/>
      <c r="B384" s="134"/>
      <c r="C384" s="134" t="s">
        <v>149</v>
      </c>
      <c r="D384" s="134"/>
      <c r="E384" s="134"/>
      <c r="F384" s="134"/>
      <c r="G384" s="130"/>
      <c r="H384" s="131">
        <v>574</v>
      </c>
    </row>
    <row r="385" spans="1:8" ht="15">
      <c r="A385" s="128"/>
      <c r="B385" s="135"/>
      <c r="C385" s="129"/>
      <c r="D385" s="136" t="s">
        <v>419</v>
      </c>
      <c r="E385" s="136"/>
      <c r="F385" s="136"/>
      <c r="G385" s="137"/>
      <c r="H385" s="138">
        <v>147</v>
      </c>
    </row>
    <row r="386" spans="1:8" ht="15">
      <c r="A386" s="128"/>
      <c r="B386" s="135"/>
      <c r="C386" s="129"/>
      <c r="D386" s="132"/>
      <c r="E386" s="132" t="s">
        <v>346</v>
      </c>
      <c r="F386" s="132"/>
      <c r="G386" s="130"/>
      <c r="H386" s="133" t="s">
        <v>560</v>
      </c>
    </row>
    <row r="387" spans="1:8" ht="15">
      <c r="A387" s="128"/>
      <c r="B387" s="135"/>
      <c r="C387" s="129"/>
      <c r="D387" s="132"/>
      <c r="E387" s="132" t="s">
        <v>347</v>
      </c>
      <c r="F387" s="132"/>
      <c r="G387" s="130"/>
      <c r="H387" s="133" t="s">
        <v>560</v>
      </c>
    </row>
    <row r="388" spans="1:8" ht="15">
      <c r="A388" s="128"/>
      <c r="B388" s="135"/>
      <c r="C388" s="129"/>
      <c r="D388" s="132"/>
      <c r="E388" s="132" t="s">
        <v>348</v>
      </c>
      <c r="F388" s="132"/>
      <c r="G388" s="130"/>
      <c r="H388" s="133" t="s">
        <v>560</v>
      </c>
    </row>
    <row r="389" spans="1:8" ht="15">
      <c r="A389" s="128"/>
      <c r="B389" s="135"/>
      <c r="C389" s="129"/>
      <c r="D389" s="132"/>
      <c r="E389" s="132" t="s">
        <v>349</v>
      </c>
      <c r="F389" s="132"/>
      <c r="G389" s="130"/>
      <c r="H389" s="133" t="s">
        <v>560</v>
      </c>
    </row>
    <row r="390" spans="1:8" ht="15">
      <c r="A390" s="128"/>
      <c r="B390" s="135"/>
      <c r="C390" s="129"/>
      <c r="D390" s="136" t="s">
        <v>350</v>
      </c>
      <c r="E390" s="136"/>
      <c r="F390" s="136"/>
      <c r="G390" s="137"/>
      <c r="H390" s="138">
        <v>80</v>
      </c>
    </row>
    <row r="391" spans="1:8" ht="15">
      <c r="A391" s="128"/>
      <c r="B391" s="135"/>
      <c r="C391" s="129"/>
      <c r="D391" s="139" t="s">
        <v>351</v>
      </c>
      <c r="E391" s="136"/>
      <c r="F391" s="136"/>
      <c r="G391" s="137"/>
      <c r="H391" s="138" t="s">
        <v>560</v>
      </c>
    </row>
    <row r="392" spans="1:8" ht="15">
      <c r="A392" s="128"/>
      <c r="B392" s="135"/>
      <c r="C392" s="129"/>
      <c r="D392" s="132"/>
      <c r="E392" s="132" t="s">
        <v>352</v>
      </c>
      <c r="F392" s="132"/>
      <c r="G392" s="130"/>
      <c r="H392" s="133">
        <v>122</v>
      </c>
    </row>
    <row r="393" spans="1:8" ht="15">
      <c r="A393" s="128"/>
      <c r="B393" s="135"/>
      <c r="C393" s="129"/>
      <c r="D393" s="132"/>
      <c r="E393" s="132" t="s">
        <v>353</v>
      </c>
      <c r="F393" s="132"/>
      <c r="G393" s="130"/>
      <c r="H393" s="133">
        <v>126</v>
      </c>
    </row>
    <row r="394" spans="1:8" ht="15">
      <c r="A394" s="128"/>
      <c r="B394" s="135"/>
      <c r="C394" s="129"/>
      <c r="D394" s="132"/>
      <c r="E394" s="132" t="s">
        <v>354</v>
      </c>
      <c r="F394" s="132"/>
      <c r="G394" s="130"/>
      <c r="H394" s="133" t="s">
        <v>560</v>
      </c>
    </row>
    <row r="395" spans="1:8" ht="15">
      <c r="A395" s="128"/>
      <c r="B395" s="135"/>
      <c r="C395" s="129"/>
      <c r="D395" s="132"/>
      <c r="E395" s="132" t="s">
        <v>355</v>
      </c>
      <c r="F395" s="132"/>
      <c r="G395" s="130"/>
      <c r="H395" s="133">
        <v>99</v>
      </c>
    </row>
    <row r="396" spans="1:8" ht="15">
      <c r="A396" s="128"/>
      <c r="B396" s="135"/>
      <c r="C396" s="129"/>
      <c r="D396" s="132"/>
      <c r="E396" s="132" t="s">
        <v>356</v>
      </c>
      <c r="F396" s="132"/>
      <c r="G396" s="130"/>
      <c r="H396" s="133" t="s">
        <v>560</v>
      </c>
    </row>
    <row r="397" spans="1:8" ht="15">
      <c r="A397" s="128"/>
      <c r="B397" s="135"/>
      <c r="C397" s="129"/>
      <c r="D397" s="132"/>
      <c r="E397" s="132" t="s">
        <v>357</v>
      </c>
      <c r="F397" s="132"/>
      <c r="G397" s="130"/>
      <c r="H397" s="133" t="s">
        <v>560</v>
      </c>
    </row>
    <row r="398" spans="1:8" ht="15">
      <c r="A398" s="128"/>
      <c r="B398" s="135"/>
      <c r="C398" s="129" t="s">
        <v>236</v>
      </c>
      <c r="D398" s="129"/>
      <c r="E398" s="129"/>
      <c r="F398" s="129"/>
      <c r="G398" s="130"/>
      <c r="H398" s="131">
        <v>220</v>
      </c>
    </row>
    <row r="399" spans="1:8" ht="15">
      <c r="A399" s="128"/>
      <c r="B399" s="135"/>
      <c r="C399" s="129"/>
      <c r="D399" s="132" t="s">
        <v>358</v>
      </c>
      <c r="E399" s="140"/>
      <c r="F399" s="132"/>
      <c r="G399" s="130"/>
      <c r="H399" s="133">
        <v>147</v>
      </c>
    </row>
    <row r="400" spans="1:8" ht="15">
      <c r="A400" s="128"/>
      <c r="B400" s="135"/>
      <c r="C400" s="129"/>
      <c r="D400" s="132"/>
      <c r="E400" s="132" t="s">
        <v>346</v>
      </c>
      <c r="F400" s="132"/>
      <c r="G400" s="130"/>
      <c r="H400" s="133" t="s">
        <v>560</v>
      </c>
    </row>
    <row r="401" spans="1:8" ht="15">
      <c r="A401" s="128"/>
      <c r="B401" s="135"/>
      <c r="C401" s="129"/>
      <c r="D401" s="132"/>
      <c r="E401" s="132" t="s">
        <v>420</v>
      </c>
      <c r="F401" s="140"/>
      <c r="G401" s="130"/>
      <c r="H401" s="133" t="s">
        <v>560</v>
      </c>
    </row>
    <row r="402" spans="1:8" ht="15">
      <c r="A402" s="128"/>
      <c r="B402" s="135"/>
      <c r="C402" s="129"/>
      <c r="D402" s="132"/>
      <c r="E402" s="132" t="s">
        <v>421</v>
      </c>
      <c r="F402" s="132"/>
      <c r="G402" s="130"/>
      <c r="H402" s="133" t="s">
        <v>560</v>
      </c>
    </row>
    <row r="403" spans="1:8" ht="15">
      <c r="A403" s="128"/>
      <c r="B403" s="135"/>
      <c r="C403" s="129"/>
      <c r="D403" s="132"/>
      <c r="E403" s="132" t="s">
        <v>422</v>
      </c>
      <c r="F403" s="132"/>
      <c r="G403" s="130"/>
      <c r="H403" s="133" t="s">
        <v>560</v>
      </c>
    </row>
    <row r="404" spans="1:8" ht="15">
      <c r="A404" s="128"/>
      <c r="B404" s="135"/>
      <c r="C404" s="129"/>
      <c r="D404" s="132" t="s">
        <v>362</v>
      </c>
      <c r="E404" s="129"/>
      <c r="F404" s="129"/>
      <c r="G404" s="130"/>
      <c r="H404" s="141">
        <v>40</v>
      </c>
    </row>
    <row r="405" spans="1:8" ht="15">
      <c r="A405" s="128"/>
      <c r="B405" s="135"/>
      <c r="C405" s="129"/>
      <c r="D405" s="132" t="s">
        <v>351</v>
      </c>
      <c r="E405" s="129"/>
      <c r="F405" s="129"/>
      <c r="G405" s="130"/>
      <c r="H405" s="133">
        <v>33</v>
      </c>
    </row>
    <row r="406" spans="1:8" ht="15">
      <c r="A406" s="128"/>
      <c r="B406" s="135"/>
      <c r="C406" s="129"/>
      <c r="D406" s="132"/>
      <c r="E406" s="129"/>
      <c r="F406" s="129"/>
      <c r="G406" s="130"/>
      <c r="H406" s="133"/>
    </row>
    <row r="407" spans="1:8" ht="15">
      <c r="A407" s="128"/>
      <c r="B407" s="135" t="s">
        <v>363</v>
      </c>
      <c r="C407" s="129"/>
      <c r="D407" s="129"/>
      <c r="E407" s="129"/>
      <c r="F407" s="129"/>
      <c r="G407" s="130"/>
      <c r="H407" s="131"/>
    </row>
    <row r="408" spans="1:8" ht="15">
      <c r="A408" s="128"/>
      <c r="B408" s="135"/>
      <c r="C408" s="129" t="s">
        <v>149</v>
      </c>
      <c r="D408" s="129"/>
      <c r="E408" s="129"/>
      <c r="F408" s="129"/>
      <c r="G408" s="130"/>
      <c r="H408" s="131">
        <v>580</v>
      </c>
    </row>
    <row r="409" spans="1:8" ht="15">
      <c r="A409" s="128"/>
      <c r="B409" s="135"/>
      <c r="C409" s="129"/>
      <c r="D409" s="132" t="s">
        <v>364</v>
      </c>
      <c r="E409" s="129"/>
      <c r="F409" s="129"/>
      <c r="G409" s="130"/>
      <c r="H409" s="133" t="s">
        <v>560</v>
      </c>
    </row>
    <row r="410" spans="1:8" ht="15">
      <c r="A410" s="128"/>
      <c r="B410" s="135"/>
      <c r="C410" s="129"/>
      <c r="D410" s="132" t="s">
        <v>365</v>
      </c>
      <c r="E410" s="129"/>
      <c r="F410" s="129"/>
      <c r="G410" s="130"/>
      <c r="H410" s="133">
        <v>54</v>
      </c>
    </row>
    <row r="411" spans="1:8" ht="15">
      <c r="A411" s="128"/>
      <c r="B411" s="135"/>
      <c r="C411" s="129"/>
      <c r="D411" s="132" t="s">
        <v>366</v>
      </c>
      <c r="E411" s="129"/>
      <c r="F411" s="129"/>
      <c r="G411" s="130"/>
      <c r="H411" s="133" t="s">
        <v>560</v>
      </c>
    </row>
    <row r="412" spans="1:8" ht="15">
      <c r="A412" s="128"/>
      <c r="B412" s="135"/>
      <c r="C412" s="129"/>
      <c r="D412" s="132" t="s">
        <v>367</v>
      </c>
      <c r="E412" s="129"/>
      <c r="F412" s="129"/>
      <c r="G412" s="130"/>
      <c r="H412" s="133">
        <v>60</v>
      </c>
    </row>
    <row r="413" spans="1:8" ht="15">
      <c r="A413" s="128"/>
      <c r="B413" s="135"/>
      <c r="C413" s="129"/>
      <c r="D413" s="132" t="s">
        <v>368</v>
      </c>
      <c r="E413" s="129"/>
      <c r="F413" s="129"/>
      <c r="G413" s="130"/>
      <c r="H413" s="133" t="s">
        <v>560</v>
      </c>
    </row>
    <row r="414" spans="1:8" ht="15">
      <c r="A414" s="128"/>
      <c r="B414" s="135"/>
      <c r="C414" s="129"/>
      <c r="D414" s="132" t="s">
        <v>369</v>
      </c>
      <c r="E414" s="129"/>
      <c r="F414" s="129"/>
      <c r="G414" s="130"/>
      <c r="H414" s="133" t="s">
        <v>560</v>
      </c>
    </row>
    <row r="415" spans="1:8" ht="15">
      <c r="A415" s="128"/>
      <c r="B415" s="135"/>
      <c r="C415" s="129"/>
      <c r="D415" s="132" t="s">
        <v>370</v>
      </c>
      <c r="E415" s="129"/>
      <c r="F415" s="129"/>
      <c r="G415" s="130"/>
      <c r="H415" s="133" t="s">
        <v>560</v>
      </c>
    </row>
    <row r="416" spans="1:8" ht="15">
      <c r="A416" s="128"/>
      <c r="B416" s="135"/>
      <c r="C416" s="129"/>
      <c r="D416" s="132" t="s">
        <v>371</v>
      </c>
      <c r="E416" s="129"/>
      <c r="F416" s="129"/>
      <c r="G416" s="130"/>
      <c r="H416" s="133" t="s">
        <v>560</v>
      </c>
    </row>
    <row r="417" spans="1:8" ht="15">
      <c r="A417" s="128"/>
      <c r="B417" s="135"/>
      <c r="C417" s="129"/>
      <c r="D417" s="132" t="s">
        <v>372</v>
      </c>
      <c r="E417" s="129"/>
      <c r="F417" s="129"/>
      <c r="G417" s="130"/>
      <c r="H417" s="133">
        <v>102</v>
      </c>
    </row>
    <row r="418" spans="1:8" ht="15">
      <c r="A418" s="128"/>
      <c r="B418" s="135"/>
      <c r="C418" s="129"/>
      <c r="D418" s="132" t="s">
        <v>373</v>
      </c>
      <c r="E418" s="129"/>
      <c r="F418" s="129"/>
      <c r="G418" s="130"/>
      <c r="H418" s="133" t="s">
        <v>560</v>
      </c>
    </row>
    <row r="419" spans="1:8" ht="15">
      <c r="A419" s="128"/>
      <c r="B419" s="135"/>
      <c r="C419" s="129"/>
      <c r="D419" s="132" t="s">
        <v>374</v>
      </c>
      <c r="E419" s="129"/>
      <c r="F419" s="129"/>
      <c r="G419" s="130"/>
      <c r="H419" s="133" t="s">
        <v>560</v>
      </c>
    </row>
    <row r="420" spans="1:8" ht="15">
      <c r="A420" s="128"/>
      <c r="B420" s="135"/>
      <c r="C420" s="129"/>
      <c r="D420" s="132" t="s">
        <v>375</v>
      </c>
      <c r="E420" s="129"/>
      <c r="F420" s="129"/>
      <c r="G420" s="130"/>
      <c r="H420" s="133">
        <v>177</v>
      </c>
    </row>
    <row r="421" spans="1:8" ht="15">
      <c r="A421" s="128"/>
      <c r="B421" s="135"/>
      <c r="C421" s="129"/>
      <c r="D421" s="132" t="s">
        <v>376</v>
      </c>
      <c r="E421" s="129"/>
      <c r="F421" s="129"/>
      <c r="G421" s="130"/>
      <c r="H421" s="133">
        <v>4</v>
      </c>
    </row>
    <row r="422" spans="1:8" ht="15">
      <c r="A422" s="128"/>
      <c r="B422" s="135"/>
      <c r="C422" s="129"/>
      <c r="D422" s="132" t="s">
        <v>377</v>
      </c>
      <c r="E422" s="129"/>
      <c r="F422" s="129"/>
      <c r="G422" s="130"/>
      <c r="H422" s="133" t="s">
        <v>560</v>
      </c>
    </row>
    <row r="423" spans="1:8" ht="15">
      <c r="A423" s="128"/>
      <c r="B423" s="135"/>
      <c r="C423" s="129"/>
      <c r="D423" s="132" t="s">
        <v>378</v>
      </c>
      <c r="E423" s="129"/>
      <c r="F423" s="129"/>
      <c r="G423" s="130"/>
      <c r="H423" s="133" t="s">
        <v>560</v>
      </c>
    </row>
    <row r="424" spans="1:8" ht="15">
      <c r="A424" s="128"/>
      <c r="B424" s="135"/>
      <c r="C424" s="129"/>
      <c r="D424" s="132" t="s">
        <v>379</v>
      </c>
      <c r="E424" s="129"/>
      <c r="F424" s="129"/>
      <c r="G424" s="130"/>
      <c r="H424" s="133" t="s">
        <v>560</v>
      </c>
    </row>
    <row r="425" spans="1:8" ht="15">
      <c r="A425" s="128"/>
      <c r="B425" s="135"/>
      <c r="C425" s="129"/>
      <c r="D425" s="132" t="s">
        <v>380</v>
      </c>
      <c r="E425" s="129"/>
      <c r="F425" s="129"/>
      <c r="G425" s="130"/>
      <c r="H425" s="133" t="s">
        <v>560</v>
      </c>
    </row>
    <row r="426" spans="1:8" ht="15">
      <c r="A426" s="128"/>
      <c r="B426" s="135"/>
      <c r="C426" s="129"/>
      <c r="D426" s="132" t="s">
        <v>469</v>
      </c>
      <c r="E426" s="129"/>
      <c r="F426" s="129"/>
      <c r="G426" s="130"/>
      <c r="H426" s="133" t="s">
        <v>560</v>
      </c>
    </row>
    <row r="427" spans="1:8" ht="15">
      <c r="A427" s="128"/>
      <c r="B427" s="135"/>
      <c r="C427" s="129"/>
      <c r="D427" s="132" t="s">
        <v>381</v>
      </c>
      <c r="E427" s="129"/>
      <c r="F427" s="129"/>
      <c r="G427" s="130"/>
      <c r="H427" s="133" t="s">
        <v>560</v>
      </c>
    </row>
    <row r="428" spans="1:8" ht="15">
      <c r="A428" s="128"/>
      <c r="B428" s="135"/>
      <c r="C428" s="129"/>
      <c r="D428" s="132" t="s">
        <v>382</v>
      </c>
      <c r="E428" s="129"/>
      <c r="F428" s="129"/>
      <c r="G428" s="130"/>
      <c r="H428" s="133" t="s">
        <v>560</v>
      </c>
    </row>
    <row r="429" spans="1:8" ht="15">
      <c r="A429" s="128"/>
      <c r="B429" s="135"/>
      <c r="C429" s="129"/>
      <c r="D429" s="132" t="s">
        <v>383</v>
      </c>
      <c r="E429" s="129"/>
      <c r="F429" s="129"/>
      <c r="G429" s="130"/>
      <c r="H429" s="133">
        <v>90</v>
      </c>
    </row>
    <row r="430" spans="1:8" ht="15">
      <c r="A430" s="128"/>
      <c r="B430" s="135"/>
      <c r="C430" s="129"/>
      <c r="D430" s="132" t="s">
        <v>384</v>
      </c>
      <c r="E430" s="129"/>
      <c r="F430" s="129"/>
      <c r="G430" s="130"/>
      <c r="H430" s="133" t="s">
        <v>560</v>
      </c>
    </row>
    <row r="431" spans="1:8" ht="15">
      <c r="A431" s="128"/>
      <c r="B431" s="135"/>
      <c r="C431" s="129"/>
      <c r="D431" s="132" t="s">
        <v>385</v>
      </c>
      <c r="E431" s="129"/>
      <c r="F431" s="129"/>
      <c r="G431" s="130"/>
      <c r="H431" s="133" t="s">
        <v>560</v>
      </c>
    </row>
    <row r="432" spans="1:8" ht="15">
      <c r="A432" s="128"/>
      <c r="B432" s="135"/>
      <c r="C432" s="129"/>
      <c r="D432" s="132" t="s">
        <v>386</v>
      </c>
      <c r="E432" s="129"/>
      <c r="F432" s="129"/>
      <c r="G432" s="130"/>
      <c r="H432" s="133">
        <v>48</v>
      </c>
    </row>
    <row r="433" spans="1:8" ht="15">
      <c r="A433" s="128"/>
      <c r="B433" s="135"/>
      <c r="C433" s="129"/>
      <c r="D433" s="132" t="s">
        <v>387</v>
      </c>
      <c r="E433" s="129"/>
      <c r="F433" s="129"/>
      <c r="G433" s="130"/>
      <c r="H433" s="133" t="s">
        <v>560</v>
      </c>
    </row>
    <row r="434" spans="1:8" ht="15">
      <c r="A434" s="128"/>
      <c r="B434" s="135"/>
      <c r="C434" s="129"/>
      <c r="D434" s="132" t="s">
        <v>388</v>
      </c>
      <c r="E434" s="129"/>
      <c r="F434" s="129"/>
      <c r="G434" s="130"/>
      <c r="H434" s="133" t="s">
        <v>560</v>
      </c>
    </row>
    <row r="435" spans="1:8" ht="15">
      <c r="A435" s="128"/>
      <c r="B435" s="135"/>
      <c r="C435" s="129"/>
      <c r="D435" s="132" t="s">
        <v>389</v>
      </c>
      <c r="E435" s="129"/>
      <c r="F435" s="129"/>
      <c r="G435" s="130"/>
      <c r="H435" s="133" t="s">
        <v>560</v>
      </c>
    </row>
    <row r="436" spans="1:8" ht="15">
      <c r="A436" s="128"/>
      <c r="B436" s="135"/>
      <c r="C436" s="129"/>
      <c r="D436" s="132" t="s">
        <v>390</v>
      </c>
      <c r="E436" s="129"/>
      <c r="F436" s="129"/>
      <c r="G436" s="130"/>
      <c r="H436" s="133">
        <v>45</v>
      </c>
    </row>
    <row r="437" spans="1:8" ht="15">
      <c r="A437" s="128"/>
      <c r="B437" s="135"/>
      <c r="C437" s="129"/>
      <c r="D437" s="132" t="s">
        <v>391</v>
      </c>
      <c r="E437" s="129"/>
      <c r="F437" s="129"/>
      <c r="G437" s="130"/>
      <c r="H437" s="133" t="s">
        <v>560</v>
      </c>
    </row>
    <row r="438" spans="1:8" ht="15">
      <c r="A438" s="128"/>
      <c r="B438" s="135"/>
      <c r="C438" s="129"/>
      <c r="D438" s="132" t="s">
        <v>392</v>
      </c>
      <c r="E438" s="129"/>
      <c r="F438" s="129"/>
      <c r="G438" s="130"/>
      <c r="H438" s="133" t="s">
        <v>560</v>
      </c>
    </row>
    <row r="439" spans="1:8" ht="15">
      <c r="A439" s="128"/>
      <c r="B439" s="135"/>
      <c r="C439" s="129"/>
      <c r="D439" s="132" t="s">
        <v>393</v>
      </c>
      <c r="E439" s="129"/>
      <c r="F439" s="129"/>
      <c r="G439" s="130"/>
      <c r="H439" s="133" t="s">
        <v>560</v>
      </c>
    </row>
    <row r="440" spans="1:8" ht="15">
      <c r="A440" s="128"/>
      <c r="B440" s="135"/>
      <c r="C440" s="129"/>
      <c r="D440" s="132" t="s">
        <v>394</v>
      </c>
      <c r="E440" s="129"/>
      <c r="F440" s="129"/>
      <c r="G440" s="130"/>
      <c r="H440" s="133" t="s">
        <v>560</v>
      </c>
    </row>
    <row r="441" spans="1:8" ht="15">
      <c r="A441" s="128"/>
      <c r="B441" s="135"/>
      <c r="C441" s="129"/>
      <c r="D441" s="132" t="s">
        <v>395</v>
      </c>
      <c r="E441" s="129"/>
      <c r="F441" s="129"/>
      <c r="G441" s="130"/>
      <c r="H441" s="133" t="s">
        <v>560</v>
      </c>
    </row>
    <row r="442" spans="1:8" ht="15">
      <c r="A442" s="128"/>
      <c r="B442" s="135"/>
      <c r="C442" s="129"/>
      <c r="D442" s="132" t="s">
        <v>396</v>
      </c>
      <c r="E442" s="129"/>
      <c r="F442" s="129"/>
      <c r="G442" s="130"/>
      <c r="H442" s="133" t="s">
        <v>560</v>
      </c>
    </row>
    <row r="443" spans="1:8" ht="15">
      <c r="A443" s="128"/>
      <c r="B443" s="135"/>
      <c r="C443" s="129"/>
      <c r="D443" s="142" t="s">
        <v>397</v>
      </c>
      <c r="E443" s="129"/>
      <c r="F443" s="129"/>
      <c r="G443" s="130"/>
      <c r="H443" s="143" t="s">
        <v>560</v>
      </c>
    </row>
    <row r="444" spans="1:8" ht="15">
      <c r="A444" s="128"/>
      <c r="B444" s="135"/>
      <c r="C444" s="129"/>
      <c r="D444" s="132" t="s">
        <v>398</v>
      </c>
      <c r="E444" s="129"/>
      <c r="F444" s="129"/>
      <c r="G444" s="130"/>
      <c r="H444" s="143" t="s">
        <v>560</v>
      </c>
    </row>
    <row r="445" spans="1:8" ht="15">
      <c r="A445" s="128"/>
      <c r="B445" s="135"/>
      <c r="C445" s="129"/>
      <c r="D445" s="132" t="s">
        <v>399</v>
      </c>
      <c r="E445" s="129"/>
      <c r="F445" s="129"/>
      <c r="G445" s="130"/>
      <c r="H445" s="143" t="s">
        <v>560</v>
      </c>
    </row>
    <row r="446" spans="1:8" ht="15">
      <c r="A446" s="128"/>
      <c r="B446" s="135"/>
      <c r="C446" s="129"/>
      <c r="D446" s="132" t="s">
        <v>400</v>
      </c>
      <c r="E446" s="129"/>
      <c r="F446" s="129"/>
      <c r="G446" s="130"/>
      <c r="H446" s="143" t="s">
        <v>560</v>
      </c>
    </row>
    <row r="447" spans="1:8" ht="15">
      <c r="A447" s="128"/>
      <c r="B447" s="135"/>
      <c r="C447" s="129"/>
      <c r="D447" s="132" t="s">
        <v>401</v>
      </c>
      <c r="E447" s="129"/>
      <c r="F447" s="129"/>
      <c r="G447" s="130"/>
      <c r="H447" s="143" t="s">
        <v>560</v>
      </c>
    </row>
    <row r="448" spans="1:8" ht="15">
      <c r="A448" s="128"/>
      <c r="B448" s="144"/>
      <c r="C448" s="134" t="s">
        <v>236</v>
      </c>
      <c r="D448" s="129"/>
      <c r="E448" s="129"/>
      <c r="F448" s="129"/>
      <c r="G448" s="130"/>
      <c r="H448" s="145">
        <v>846</v>
      </c>
    </row>
    <row r="449" spans="1:8" ht="15">
      <c r="A449" s="128"/>
      <c r="B449" s="135"/>
      <c r="C449" s="129"/>
      <c r="D449" s="132" t="s">
        <v>402</v>
      </c>
      <c r="E449" s="129"/>
      <c r="F449" s="129"/>
      <c r="G449" s="130"/>
      <c r="H449" s="143" t="s">
        <v>560</v>
      </c>
    </row>
    <row r="450" spans="1:8" ht="15">
      <c r="A450" s="128"/>
      <c r="B450" s="135"/>
      <c r="C450" s="129"/>
      <c r="D450" s="132" t="s">
        <v>375</v>
      </c>
      <c r="E450" s="129"/>
      <c r="F450" s="129"/>
      <c r="G450" s="130"/>
      <c r="H450" s="143">
        <v>92</v>
      </c>
    </row>
    <row r="451" spans="1:8" ht="15">
      <c r="A451" s="128"/>
      <c r="B451" s="135"/>
      <c r="C451" s="129"/>
      <c r="D451" s="132" t="s">
        <v>491</v>
      </c>
      <c r="E451" s="129"/>
      <c r="F451" s="129"/>
      <c r="G451" s="130"/>
      <c r="H451" s="143">
        <v>72</v>
      </c>
    </row>
    <row r="452" spans="1:8" ht="15">
      <c r="A452" s="128"/>
      <c r="B452" s="135"/>
      <c r="C452" s="129"/>
      <c r="D452" s="132" t="s">
        <v>490</v>
      </c>
      <c r="E452" s="129"/>
      <c r="F452" s="129"/>
      <c r="G452" s="130"/>
      <c r="H452" s="143">
        <v>127</v>
      </c>
    </row>
    <row r="453" spans="1:8" ht="15">
      <c r="A453" s="128"/>
      <c r="B453" s="135"/>
      <c r="C453" s="129"/>
      <c r="D453" s="132" t="s">
        <v>489</v>
      </c>
      <c r="E453" s="129"/>
      <c r="F453" s="129"/>
      <c r="G453" s="130"/>
      <c r="H453" s="143">
        <v>54</v>
      </c>
    </row>
    <row r="454" spans="1:8" ht="15">
      <c r="A454" s="128"/>
      <c r="B454" s="135"/>
      <c r="C454" s="129"/>
      <c r="D454" s="132" t="s">
        <v>403</v>
      </c>
      <c r="E454" s="129"/>
      <c r="F454" s="129"/>
      <c r="G454" s="130"/>
      <c r="H454" s="143">
        <v>71</v>
      </c>
    </row>
    <row r="455" spans="1:8" ht="15">
      <c r="A455" s="128"/>
      <c r="B455" s="135"/>
      <c r="C455" s="129"/>
      <c r="D455" s="132" t="s">
        <v>486</v>
      </c>
      <c r="E455" s="129"/>
      <c r="F455" s="129"/>
      <c r="G455" s="130"/>
      <c r="H455" s="143">
        <v>136</v>
      </c>
    </row>
    <row r="456" spans="1:8" ht="15">
      <c r="A456" s="128"/>
      <c r="B456" s="135"/>
      <c r="C456" s="129"/>
      <c r="D456" s="132" t="s">
        <v>487</v>
      </c>
      <c r="E456" s="129"/>
      <c r="F456" s="129"/>
      <c r="G456" s="130"/>
      <c r="H456" s="143" t="s">
        <v>560</v>
      </c>
    </row>
    <row r="457" spans="1:8" ht="15">
      <c r="A457" s="128"/>
      <c r="B457" s="135"/>
      <c r="C457" s="129"/>
      <c r="D457" s="132" t="s">
        <v>488</v>
      </c>
      <c r="E457" s="129"/>
      <c r="F457" s="129"/>
      <c r="G457" s="130"/>
      <c r="H457" s="143">
        <v>199</v>
      </c>
    </row>
    <row r="458" spans="1:8" ht="15">
      <c r="A458" s="128"/>
      <c r="B458" s="135"/>
      <c r="C458" s="129"/>
      <c r="D458" s="132" t="s">
        <v>485</v>
      </c>
      <c r="E458" s="129"/>
      <c r="F458" s="129"/>
      <c r="G458" s="130"/>
      <c r="H458" s="143" t="s">
        <v>560</v>
      </c>
    </row>
    <row r="459" spans="1:8" ht="15">
      <c r="A459" s="128"/>
      <c r="B459" s="135"/>
      <c r="C459" s="129"/>
      <c r="D459" s="132" t="s">
        <v>400</v>
      </c>
      <c r="E459" s="129"/>
      <c r="F459" s="129"/>
      <c r="G459" s="130"/>
      <c r="H459" s="143" t="s">
        <v>560</v>
      </c>
    </row>
    <row r="460" spans="1:8" ht="15">
      <c r="A460" s="128"/>
      <c r="B460" s="146"/>
      <c r="C460" s="147"/>
      <c r="D460" s="148" t="s">
        <v>492</v>
      </c>
      <c r="E460" s="147"/>
      <c r="F460" s="147"/>
      <c r="G460" s="149"/>
      <c r="H460" s="150" t="s">
        <v>560</v>
      </c>
    </row>
    <row r="461" spans="1:8" ht="15">
      <c r="A461" s="128"/>
      <c r="B461" s="146"/>
      <c r="C461" s="147"/>
      <c r="D461" s="148" t="s">
        <v>544</v>
      </c>
      <c r="E461" s="147"/>
      <c r="F461" s="147"/>
      <c r="G461" s="149"/>
      <c r="H461" s="150">
        <v>95</v>
      </c>
    </row>
    <row r="462" spans="1:8" ht="15">
      <c r="A462" s="151"/>
      <c r="B462" s="152"/>
      <c r="C462" s="153"/>
      <c r="D462" s="153"/>
      <c r="E462" s="153"/>
      <c r="F462" s="153"/>
      <c r="G462" s="154"/>
      <c r="H462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4"/>
  <sheetViews>
    <sheetView view="pageBreakPreview" zoomScaleSheetLayoutView="100" zoomScalePageLayoutView="0" workbookViewId="0" topLeftCell="A245">
      <selection activeCell="H278" sqref="H278"/>
    </sheetView>
  </sheetViews>
  <sheetFormatPr defaultColWidth="9.140625" defaultRowHeight="15"/>
  <cols>
    <col min="1" max="1" width="16.28125" style="109" customWidth="1"/>
    <col min="2" max="5" width="5.7109375" style="109" customWidth="1"/>
    <col min="6" max="6" width="12.57421875" style="109" customWidth="1"/>
    <col min="7" max="7" width="26.28125" style="109" customWidth="1"/>
    <col min="8" max="8" width="18.00390625" style="109" customWidth="1"/>
    <col min="9" max="9" width="9.140625" style="109" customWidth="1"/>
    <col min="10" max="10" width="14.8515625" style="109" customWidth="1"/>
    <col min="11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593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147</v>
      </c>
      <c r="D7" s="121"/>
      <c r="E7" s="121"/>
      <c r="F7" s="121"/>
      <c r="G7" s="122"/>
      <c r="H7" s="124">
        <f>SUM(H10+H253)</f>
        <v>23594.679999999993</v>
      </c>
    </row>
    <row r="8" spans="1:8" ht="15">
      <c r="A8" s="114"/>
      <c r="B8" s="120"/>
      <c r="C8" s="121" t="s">
        <v>148</v>
      </c>
      <c r="D8" s="121"/>
      <c r="E8" s="121"/>
      <c r="F8" s="121"/>
      <c r="G8" s="122"/>
      <c r="H8" s="124">
        <f>SUM(H131+H315)</f>
        <v>161611970</v>
      </c>
    </row>
    <row r="9" spans="1:8" ht="15">
      <c r="A9" s="114"/>
      <c r="B9" s="120"/>
      <c r="C9" s="121"/>
      <c r="D9" s="121" t="s">
        <v>149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150</v>
      </c>
      <c r="F10" s="121"/>
      <c r="G10" s="122"/>
      <c r="H10" s="124">
        <f>SUM(H11:H129)</f>
        <v>23288.399999999994</v>
      </c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1091.79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>
        <v>22.8</v>
      </c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>
        <v>14.07</v>
      </c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>
        <v>0</v>
      </c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>
        <v>116.8</v>
      </c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>
        <v>0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0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0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103.85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27.84</v>
      </c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>
        <v>24.1</v>
      </c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>
        <v>122.9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0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11.52</v>
      </c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>
        <v>139.8</v>
      </c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>
        <v>171.71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864.1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1.32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27.75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259.45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61.6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10.74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33.35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0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44.25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115.49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29.3</v>
      </c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>
        <v>84.66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122.25</v>
      </c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>
        <v>0</v>
      </c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>
        <v>0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317.1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146.8</v>
      </c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>
        <v>0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23.5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41.78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38.6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1255.2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>
        <v>239.9</v>
      </c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>
        <v>222.15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125.74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>
        <v>323.5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106.3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>
        <v>20.21</v>
      </c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>
        <v>0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41.43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103.9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0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>
        <v>37</v>
      </c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>
        <v>1005.5</v>
      </c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>
        <v>0</v>
      </c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>
        <v>614.1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500.2</v>
      </c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>
        <v>0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8095.94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497.45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590.21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947.94</v>
      </c>
    </row>
    <row r="106" spans="1:8" ht="15">
      <c r="A106" s="114"/>
      <c r="B106" s="120"/>
      <c r="C106" s="121"/>
      <c r="D106" s="121"/>
      <c r="E106" s="126"/>
      <c r="F106" s="126"/>
      <c r="G106" s="122" t="s">
        <v>527</v>
      </c>
      <c r="H106" s="125">
        <v>327.46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0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10.09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2823.92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261.4</v>
      </c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272.7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16.96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494.9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221.1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46.5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17.48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148</v>
      </c>
      <c r="F131" s="121"/>
      <c r="G131" s="122"/>
      <c r="H131" s="124">
        <f>SUM(H132:H250)</f>
        <v>154124450</v>
      </c>
    </row>
    <row r="132" spans="1:9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v>6550740</v>
      </c>
      <c r="I132" s="125">
        <v>1091.79</v>
      </c>
    </row>
    <row r="133" spans="1:9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  <c r="I133" s="125">
        <v>0</v>
      </c>
    </row>
    <row r="134" spans="1:9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91200</v>
      </c>
      <c r="I134" s="125">
        <v>22.8</v>
      </c>
    </row>
    <row r="135" spans="1:9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70350</v>
      </c>
      <c r="I135" s="125">
        <v>14.07</v>
      </c>
    </row>
    <row r="136" spans="1:9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0</v>
      </c>
      <c r="I136" s="125">
        <v>0</v>
      </c>
    </row>
    <row r="137" spans="1:9" ht="15">
      <c r="A137" s="114"/>
      <c r="B137" s="120"/>
      <c r="C137" s="121"/>
      <c r="D137" s="121"/>
      <c r="E137" s="126"/>
      <c r="F137" s="126"/>
      <c r="G137" s="122" t="s">
        <v>10</v>
      </c>
      <c r="H137" s="125">
        <v>467200</v>
      </c>
      <c r="I137" s="125">
        <v>116.8</v>
      </c>
    </row>
    <row r="138" spans="1:9" ht="15">
      <c r="A138" s="114"/>
      <c r="B138" s="120"/>
      <c r="C138" s="121"/>
      <c r="D138" s="121"/>
      <c r="E138" s="126"/>
      <c r="F138" s="126"/>
      <c r="G138" s="122" t="s">
        <v>11</v>
      </c>
      <c r="H138" s="125">
        <v>0</v>
      </c>
      <c r="I138" s="125">
        <v>0</v>
      </c>
    </row>
    <row r="139" spans="1:9" ht="15">
      <c r="A139" s="114"/>
      <c r="B139" s="120"/>
      <c r="C139" s="121"/>
      <c r="D139" s="121"/>
      <c r="E139" s="126"/>
      <c r="F139" s="126"/>
      <c r="G139" s="122" t="s">
        <v>13</v>
      </c>
      <c r="H139" s="125">
        <v>0</v>
      </c>
      <c r="I139" s="125">
        <v>0</v>
      </c>
    </row>
    <row r="140" spans="1:9" ht="15">
      <c r="A140" s="114"/>
      <c r="B140" s="120"/>
      <c r="C140" s="121"/>
      <c r="D140" s="121"/>
      <c r="E140" s="126"/>
      <c r="F140" s="126"/>
      <c r="G140" s="122" t="s">
        <v>14</v>
      </c>
      <c r="H140" s="125">
        <v>0</v>
      </c>
      <c r="I140" s="125">
        <v>0</v>
      </c>
    </row>
    <row r="141" spans="1:9" ht="15">
      <c r="A141" s="114"/>
      <c r="B141" s="120"/>
      <c r="C141" s="121"/>
      <c r="D141" s="121"/>
      <c r="E141" s="126"/>
      <c r="F141" s="126"/>
      <c r="G141" s="122" t="s">
        <v>15</v>
      </c>
      <c r="H141" s="125">
        <v>623100</v>
      </c>
      <c r="I141" s="125">
        <v>103.85</v>
      </c>
    </row>
    <row r="142" spans="1:9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974400</v>
      </c>
      <c r="I142" s="125">
        <v>27.84</v>
      </c>
    </row>
    <row r="143" spans="1:9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1325500</v>
      </c>
      <c r="I143" s="125">
        <v>24.1</v>
      </c>
    </row>
    <row r="144" spans="1:9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983200</v>
      </c>
      <c r="I144" s="125">
        <v>122.9</v>
      </c>
    </row>
    <row r="145" spans="1:9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0</v>
      </c>
      <c r="I145" s="125">
        <v>0</v>
      </c>
    </row>
    <row r="146" spans="1:9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46080</v>
      </c>
      <c r="I146" s="125">
        <v>11.52</v>
      </c>
    </row>
    <row r="147" spans="1:9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838800</v>
      </c>
      <c r="I147" s="125">
        <v>139.8</v>
      </c>
    </row>
    <row r="148" spans="1:9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858550</v>
      </c>
      <c r="I148" s="125">
        <v>171.71</v>
      </c>
    </row>
    <row r="149" spans="1:9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  <c r="I149" s="125">
        <v>0</v>
      </c>
    </row>
    <row r="150" spans="1:9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  <c r="I150" s="125">
        <v>0</v>
      </c>
    </row>
    <row r="151" spans="1:9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4320500</v>
      </c>
      <c r="I151" s="125">
        <v>864.1</v>
      </c>
    </row>
    <row r="152" spans="1:9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  <c r="I152" s="125">
        <v>0</v>
      </c>
    </row>
    <row r="153" spans="1:9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35640</v>
      </c>
      <c r="I153" s="125">
        <v>1.32</v>
      </c>
    </row>
    <row r="154" spans="1:9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  <c r="I154" s="125">
        <v>0</v>
      </c>
    </row>
    <row r="155" spans="1:9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  <c r="I155" s="125">
        <v>0</v>
      </c>
    </row>
    <row r="156" spans="1:9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166500</v>
      </c>
      <c r="I156" s="125">
        <v>27.75</v>
      </c>
    </row>
    <row r="157" spans="1:9" ht="15">
      <c r="A157" s="114"/>
      <c r="B157" s="120"/>
      <c r="C157" s="121"/>
      <c r="D157" s="121"/>
      <c r="E157" s="126"/>
      <c r="F157" s="126"/>
      <c r="G157" s="122" t="s">
        <v>164</v>
      </c>
      <c r="H157" s="125">
        <v>1037800</v>
      </c>
      <c r="I157" s="125">
        <v>259.45</v>
      </c>
    </row>
    <row r="158" spans="1:9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  <c r="I158" s="125">
        <v>0</v>
      </c>
    </row>
    <row r="159" spans="1:9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  <c r="I159" s="125">
        <v>0</v>
      </c>
    </row>
    <row r="160" spans="1:9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308000</v>
      </c>
      <c r="I160" s="125">
        <v>61.6</v>
      </c>
    </row>
    <row r="161" spans="1:9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  <c r="I161" s="125">
        <v>0</v>
      </c>
    </row>
    <row r="162" spans="1:9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42960</v>
      </c>
      <c r="I162" s="125">
        <v>10.74</v>
      </c>
    </row>
    <row r="163" spans="1:9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283475</v>
      </c>
      <c r="I163" s="125">
        <v>33.35</v>
      </c>
    </row>
    <row r="164" spans="1:9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  <c r="I164" s="125">
        <v>0</v>
      </c>
    </row>
    <row r="165" spans="1:9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  <c r="I165" s="125">
        <v>0</v>
      </c>
    </row>
    <row r="166" spans="1:9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  <c r="I166" s="125">
        <v>0</v>
      </c>
    </row>
    <row r="167" spans="1:9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  <c r="I167" s="125">
        <v>0</v>
      </c>
    </row>
    <row r="168" spans="1:9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0</v>
      </c>
      <c r="I168" s="125">
        <v>0</v>
      </c>
    </row>
    <row r="169" spans="1:9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221250</v>
      </c>
      <c r="I169" s="125">
        <v>44.25</v>
      </c>
    </row>
    <row r="170" spans="1:9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519705</v>
      </c>
      <c r="I170" s="125">
        <v>115.49</v>
      </c>
    </row>
    <row r="171" spans="1:9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586000</v>
      </c>
      <c r="I171" s="125">
        <v>29.3</v>
      </c>
    </row>
    <row r="172" spans="1:9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1100580</v>
      </c>
      <c r="I172" s="125">
        <v>84.66</v>
      </c>
    </row>
    <row r="173" spans="1:9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  <c r="I173" s="125">
        <v>0</v>
      </c>
    </row>
    <row r="174" spans="1:9" ht="15">
      <c r="A174" s="114"/>
      <c r="B174" s="120"/>
      <c r="C174" s="121"/>
      <c r="D174" s="121"/>
      <c r="E174" s="126"/>
      <c r="F174" s="126"/>
      <c r="G174" s="122" t="s">
        <v>47</v>
      </c>
      <c r="H174" s="125">
        <v>733500</v>
      </c>
      <c r="I174" s="125">
        <v>122.25</v>
      </c>
    </row>
    <row r="175" spans="1:9" ht="15">
      <c r="A175" s="114"/>
      <c r="B175" s="120"/>
      <c r="C175" s="121"/>
      <c r="D175" s="121"/>
      <c r="E175" s="126"/>
      <c r="F175" s="126"/>
      <c r="G175" s="122" t="s">
        <v>179</v>
      </c>
      <c r="H175" s="125">
        <v>0</v>
      </c>
      <c r="I175" s="125">
        <v>0</v>
      </c>
    </row>
    <row r="176" spans="1:9" ht="15">
      <c r="A176" s="114"/>
      <c r="B176" s="120"/>
      <c r="C176" s="121"/>
      <c r="D176" s="121"/>
      <c r="E176" s="126"/>
      <c r="F176" s="126"/>
      <c r="G176" s="122" t="s">
        <v>326</v>
      </c>
      <c r="H176" s="125">
        <v>0</v>
      </c>
      <c r="I176" s="125">
        <v>0</v>
      </c>
    </row>
    <row r="177" spans="1:9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1268400</v>
      </c>
      <c r="I177" s="125">
        <v>317.1</v>
      </c>
    </row>
    <row r="178" spans="1:9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440400</v>
      </c>
      <c r="I178" s="125">
        <v>146.8</v>
      </c>
    </row>
    <row r="179" spans="1:9" ht="15">
      <c r="A179" s="114"/>
      <c r="B179" s="120"/>
      <c r="C179" s="121"/>
      <c r="D179" s="121"/>
      <c r="E179" s="126"/>
      <c r="F179" s="126"/>
      <c r="G179" s="122" t="s">
        <v>52</v>
      </c>
      <c r="H179" s="125">
        <v>0</v>
      </c>
      <c r="I179" s="125">
        <v>0</v>
      </c>
    </row>
    <row r="180" spans="1:9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893000</v>
      </c>
      <c r="I180" s="125">
        <v>23.5</v>
      </c>
    </row>
    <row r="181" spans="1:9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208900</v>
      </c>
      <c r="I181" s="125">
        <v>41.78</v>
      </c>
    </row>
    <row r="182" spans="1:9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115800</v>
      </c>
      <c r="I182" s="125">
        <v>38.6</v>
      </c>
    </row>
    <row r="183" spans="1:9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6276000</v>
      </c>
      <c r="I183" s="125">
        <v>1255.2</v>
      </c>
    </row>
    <row r="184" spans="1:9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  <c r="I184" s="125">
        <v>0</v>
      </c>
    </row>
    <row r="185" spans="1:9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2399000</v>
      </c>
      <c r="I185" s="125">
        <v>239.9</v>
      </c>
    </row>
    <row r="186" spans="1:9" ht="15">
      <c r="A186" s="114"/>
      <c r="B186" s="120"/>
      <c r="C186" s="121"/>
      <c r="D186" s="121"/>
      <c r="E186" s="126"/>
      <c r="F186" s="126"/>
      <c r="G186" s="122" t="s">
        <v>327</v>
      </c>
      <c r="H186" s="125">
        <v>1777200</v>
      </c>
      <c r="I186" s="125">
        <v>222.15</v>
      </c>
    </row>
    <row r="187" spans="1:9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  <c r="I187" s="125">
        <v>0</v>
      </c>
    </row>
    <row r="188" spans="1:9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1005920</v>
      </c>
      <c r="I188" s="125">
        <v>125.74</v>
      </c>
    </row>
    <row r="189" spans="1:9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  <c r="I189" s="125">
        <v>0</v>
      </c>
    </row>
    <row r="190" spans="1:9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  <c r="I190" s="125">
        <v>0</v>
      </c>
    </row>
    <row r="191" spans="1:9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  <c r="I191" s="125">
        <v>0</v>
      </c>
    </row>
    <row r="192" spans="1:9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11969500</v>
      </c>
      <c r="I192" s="125">
        <v>323.5</v>
      </c>
    </row>
    <row r="193" spans="1:9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3720500</v>
      </c>
      <c r="I193" s="125">
        <v>106.3</v>
      </c>
    </row>
    <row r="194" spans="1:9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  <c r="I194" s="125">
        <v>0</v>
      </c>
    </row>
    <row r="195" spans="1:9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  <c r="I195" s="125">
        <v>0</v>
      </c>
    </row>
    <row r="196" spans="1:9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  <c r="I196" s="125">
        <v>0</v>
      </c>
    </row>
    <row r="197" spans="1:9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  <c r="I197" s="125">
        <v>0</v>
      </c>
    </row>
    <row r="198" spans="1:9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  <c r="I198" s="125">
        <v>0</v>
      </c>
    </row>
    <row r="199" spans="1:9" ht="15">
      <c r="A199" s="114"/>
      <c r="B199" s="120"/>
      <c r="C199" s="121"/>
      <c r="D199" s="121"/>
      <c r="E199" s="126"/>
      <c r="F199" s="126"/>
      <c r="G199" s="122" t="s">
        <v>332</v>
      </c>
      <c r="H199" s="125">
        <f>18000*20.21</f>
        <v>363780</v>
      </c>
      <c r="I199" s="125">
        <v>20.21</v>
      </c>
    </row>
    <row r="200" spans="1:9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0</v>
      </c>
      <c r="I200" s="125">
        <v>0</v>
      </c>
    </row>
    <row r="201" spans="1:9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1284330</v>
      </c>
      <c r="I201" s="125">
        <v>41.43</v>
      </c>
    </row>
    <row r="202" spans="1:9" ht="15">
      <c r="A202" s="114"/>
      <c r="B202" s="120"/>
      <c r="C202" s="121"/>
      <c r="D202" s="121"/>
      <c r="E202" s="126"/>
      <c r="F202" s="126"/>
      <c r="G202" s="122" t="s">
        <v>194</v>
      </c>
      <c r="H202" s="125">
        <f>15000*103.9</f>
        <v>1558500</v>
      </c>
      <c r="I202" s="125">
        <v>103.9</v>
      </c>
    </row>
    <row r="203" spans="1:9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  <c r="I203" s="125">
        <v>0</v>
      </c>
    </row>
    <row r="204" spans="1:9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  <c r="I204" s="125">
        <v>0</v>
      </c>
    </row>
    <row r="205" spans="1:9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  <c r="I205" s="125">
        <v>0</v>
      </c>
    </row>
    <row r="206" spans="1:9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  <c r="I206" s="125">
        <v>0</v>
      </c>
    </row>
    <row r="207" spans="1:9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  <c r="I207" s="125">
        <v>0</v>
      </c>
    </row>
    <row r="208" spans="1:9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0</v>
      </c>
      <c r="I208" s="125">
        <v>0</v>
      </c>
    </row>
    <row r="209" spans="1:9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  <c r="I209" s="125">
        <v>0</v>
      </c>
    </row>
    <row r="210" spans="1:9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148000</v>
      </c>
      <c r="I210" s="125">
        <v>37</v>
      </c>
    </row>
    <row r="211" spans="1:9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6033000</v>
      </c>
      <c r="I211" s="125">
        <v>1005.5</v>
      </c>
    </row>
    <row r="212" spans="1:9" ht="15">
      <c r="A212" s="114"/>
      <c r="B212" s="120"/>
      <c r="C212" s="121"/>
      <c r="D212" s="121"/>
      <c r="E212" s="126"/>
      <c r="F212" s="126"/>
      <c r="G212" s="122" t="s">
        <v>201</v>
      </c>
      <c r="H212" s="125">
        <v>0</v>
      </c>
      <c r="I212" s="125">
        <v>0</v>
      </c>
    </row>
    <row r="213" spans="1:9" ht="15">
      <c r="A213" s="114"/>
      <c r="B213" s="120"/>
      <c r="C213" s="121"/>
      <c r="D213" s="121"/>
      <c r="E213" s="126"/>
      <c r="F213" s="126"/>
      <c r="G213" s="122" t="s">
        <v>520</v>
      </c>
      <c r="H213" s="125">
        <v>3070500</v>
      </c>
      <c r="I213" s="125">
        <v>614.1</v>
      </c>
    </row>
    <row r="214" spans="1:9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  <c r="I214" s="125">
        <v>0</v>
      </c>
    </row>
    <row r="215" spans="1:9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  <c r="I215" s="125">
        <v>0</v>
      </c>
    </row>
    <row r="216" spans="1:9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  <c r="I216" s="125">
        <v>0</v>
      </c>
    </row>
    <row r="217" spans="1:9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  <c r="I217" s="125">
        <v>0</v>
      </c>
    </row>
    <row r="218" spans="1:9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2501000</v>
      </c>
      <c r="I218" s="125">
        <v>500.2</v>
      </c>
    </row>
    <row r="219" spans="1:9" ht="15">
      <c r="A219" s="114"/>
      <c r="B219" s="120"/>
      <c r="C219" s="121"/>
      <c r="D219" s="121"/>
      <c r="E219" s="126"/>
      <c r="F219" s="126"/>
      <c r="G219" s="122" t="s">
        <v>205</v>
      </c>
      <c r="H219" s="125">
        <v>0</v>
      </c>
      <c r="I219" s="125">
        <v>0</v>
      </c>
    </row>
    <row r="220" spans="1:9" ht="15">
      <c r="A220" s="114"/>
      <c r="B220" s="120"/>
      <c r="C220" s="121"/>
      <c r="D220" s="121"/>
      <c r="E220" s="126"/>
      <c r="F220" s="126"/>
      <c r="G220" s="122" t="s">
        <v>206</v>
      </c>
      <c r="H220" s="125">
        <v>0</v>
      </c>
      <c r="I220" s="125">
        <v>0</v>
      </c>
    </row>
    <row r="221" spans="1:9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  <c r="I221" s="125">
        <v>0</v>
      </c>
    </row>
    <row r="222" spans="1:9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  <c r="I222" s="125">
        <v>0</v>
      </c>
    </row>
    <row r="223" spans="1:9" ht="15">
      <c r="A223" s="114"/>
      <c r="B223" s="120"/>
      <c r="C223" s="121"/>
      <c r="D223" s="121"/>
      <c r="E223" s="126"/>
      <c r="F223" s="126"/>
      <c r="G223" s="122" t="s">
        <v>208</v>
      </c>
      <c r="H223" s="125">
        <v>24287820</v>
      </c>
      <c r="I223" s="125">
        <v>8095.94</v>
      </c>
    </row>
    <row r="224" spans="1:9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v>15918400</v>
      </c>
      <c r="I224" s="125">
        <v>497.45</v>
      </c>
    </row>
    <row r="225" spans="1:9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16525880</v>
      </c>
      <c r="I225" s="125">
        <v>590.21</v>
      </c>
    </row>
    <row r="226" spans="1:9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5687640</v>
      </c>
      <c r="I226" s="125">
        <v>947.94</v>
      </c>
    </row>
    <row r="227" spans="1:9" ht="15">
      <c r="A227" s="114"/>
      <c r="B227" s="120"/>
      <c r="C227" s="121"/>
      <c r="D227" s="121"/>
      <c r="E227" s="126"/>
      <c r="F227" s="126"/>
      <c r="G227" s="122" t="s">
        <v>528</v>
      </c>
      <c r="H227" s="125">
        <v>982380</v>
      </c>
      <c r="I227" s="125">
        <v>327.46</v>
      </c>
    </row>
    <row r="228" spans="1:9" ht="15">
      <c r="A228" s="114"/>
      <c r="B228" s="120"/>
      <c r="C228" s="121"/>
      <c r="D228" s="121"/>
      <c r="E228" s="126"/>
      <c r="F228" s="126"/>
      <c r="G228" s="122" t="s">
        <v>214</v>
      </c>
      <c r="H228" s="125">
        <v>0</v>
      </c>
      <c r="I228" s="125">
        <v>0</v>
      </c>
    </row>
    <row r="229" spans="1:9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454050</v>
      </c>
      <c r="I229" s="125">
        <v>10.09</v>
      </c>
    </row>
    <row r="230" spans="1:9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8471760</v>
      </c>
      <c r="I230" s="125">
        <v>2823.92</v>
      </c>
    </row>
    <row r="231" spans="1:9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3267500</v>
      </c>
      <c r="I231" s="125">
        <v>261.4</v>
      </c>
    </row>
    <row r="232" spans="1:9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1908900</v>
      </c>
      <c r="I232" s="125">
        <v>272.7</v>
      </c>
    </row>
    <row r="233" spans="1:9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  <c r="I233" s="125">
        <v>0</v>
      </c>
    </row>
    <row r="234" spans="1:9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  <c r="I234" s="125">
        <v>0</v>
      </c>
    </row>
    <row r="235" spans="1:9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f>12000*16.96</f>
        <v>203520</v>
      </c>
      <c r="I235" s="125">
        <v>16.96</v>
      </c>
    </row>
    <row r="236" spans="1:9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  <c r="I236" s="125">
        <v>0</v>
      </c>
    </row>
    <row r="237" spans="1:9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6928600</v>
      </c>
      <c r="I237" s="125">
        <v>494.9</v>
      </c>
    </row>
    <row r="238" spans="1:9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  <c r="I238" s="125">
        <v>0</v>
      </c>
    </row>
    <row r="239" spans="1:9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  <c r="I239" s="125">
        <v>0</v>
      </c>
    </row>
    <row r="240" spans="1:9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  <c r="I240" s="125">
        <v>0</v>
      </c>
    </row>
    <row r="241" spans="1:9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  <c r="I241" s="125">
        <v>0</v>
      </c>
    </row>
    <row r="242" spans="1:9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1989900</v>
      </c>
      <c r="I242" s="125">
        <v>221.1</v>
      </c>
    </row>
    <row r="243" spans="1:9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  <c r="I243" s="125">
        <v>0</v>
      </c>
    </row>
    <row r="244" spans="1:9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  <c r="I244" s="125">
        <v>0</v>
      </c>
    </row>
    <row r="245" spans="1:9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v>139500</v>
      </c>
      <c r="I245" s="125">
        <v>46.5</v>
      </c>
    </row>
    <row r="246" spans="1:9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  <c r="I246" s="125">
        <v>0</v>
      </c>
    </row>
    <row r="247" spans="1:9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  <c r="I247" s="125">
        <v>0</v>
      </c>
    </row>
    <row r="248" spans="1:9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139840</v>
      </c>
      <c r="I248" s="125">
        <v>17.48</v>
      </c>
    </row>
    <row r="249" spans="1:9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  <c r="I249" s="125">
        <v>0</v>
      </c>
    </row>
    <row r="250" spans="1:9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  <c r="I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236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147</v>
      </c>
      <c r="F253" s="121"/>
      <c r="G253" s="122"/>
      <c r="H253" s="124">
        <f>SUM(H254:H284)</f>
        <v>306.28</v>
      </c>
    </row>
    <row r="254" spans="1:10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6.51</v>
      </c>
      <c r="I254" s="122" t="s">
        <v>306</v>
      </c>
      <c r="J254" s="125">
        <v>117180</v>
      </c>
    </row>
    <row r="255" spans="1:10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29.8</v>
      </c>
      <c r="I255" s="122" t="s">
        <v>529</v>
      </c>
      <c r="J255" s="125">
        <v>357600</v>
      </c>
    </row>
    <row r="256" spans="1:10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17.18</v>
      </c>
      <c r="I256" s="122" t="s">
        <v>244</v>
      </c>
      <c r="J256" s="125">
        <v>343600</v>
      </c>
    </row>
    <row r="257" spans="1:10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9.01</v>
      </c>
      <c r="I257" s="122" t="s">
        <v>245</v>
      </c>
      <c r="J257" s="125">
        <v>225250</v>
      </c>
    </row>
    <row r="258" spans="1:10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22.2</v>
      </c>
      <c r="I258" s="122" t="s">
        <v>266</v>
      </c>
      <c r="J258" s="125">
        <v>222000</v>
      </c>
    </row>
    <row r="259" spans="1:10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5.07</v>
      </c>
      <c r="I259" s="122" t="s">
        <v>273</v>
      </c>
      <c r="J259" s="125">
        <v>633750</v>
      </c>
    </row>
    <row r="260" spans="1:10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9.28</v>
      </c>
      <c r="I260" s="122" t="s">
        <v>276</v>
      </c>
      <c r="J260" s="125">
        <v>185600</v>
      </c>
    </row>
    <row r="261" spans="1:10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3.09</v>
      </c>
      <c r="I261" s="122" t="s">
        <v>282</v>
      </c>
      <c r="J261" s="125">
        <v>52530</v>
      </c>
    </row>
    <row r="262" spans="1:10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15.12</v>
      </c>
      <c r="I262" s="122" t="s">
        <v>238</v>
      </c>
      <c r="J262" s="125">
        <v>211680</v>
      </c>
    </row>
    <row r="263" spans="1:10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3.39</v>
      </c>
      <c r="I263" s="122" t="s">
        <v>530</v>
      </c>
      <c r="J263" s="125">
        <v>54240</v>
      </c>
    </row>
    <row r="264" spans="1:10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1.77</v>
      </c>
      <c r="I264" s="122" t="s">
        <v>531</v>
      </c>
      <c r="J264" s="125">
        <v>28320</v>
      </c>
    </row>
    <row r="265" spans="1:10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2.85</v>
      </c>
      <c r="I265" s="122" t="s">
        <v>247</v>
      </c>
      <c r="J265" s="125">
        <v>71250</v>
      </c>
    </row>
    <row r="266" spans="1:10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5.1</v>
      </c>
      <c r="I266" s="122" t="s">
        <v>248</v>
      </c>
      <c r="J266" s="125">
        <v>112200</v>
      </c>
    </row>
    <row r="267" spans="1:10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6.47</v>
      </c>
      <c r="I267" s="122" t="s">
        <v>532</v>
      </c>
      <c r="J267" s="125">
        <v>129400</v>
      </c>
    </row>
    <row r="268" spans="1:10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6.07</v>
      </c>
      <c r="I268" s="122" t="s">
        <v>533</v>
      </c>
      <c r="J268" s="125">
        <v>109260</v>
      </c>
    </row>
    <row r="269" spans="1:10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3.09</v>
      </c>
      <c r="I269" s="122" t="s">
        <v>279</v>
      </c>
      <c r="J269" s="125">
        <v>92700</v>
      </c>
    </row>
    <row r="270" spans="1:10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13.7</v>
      </c>
      <c r="I270" s="122" t="s">
        <v>534</v>
      </c>
      <c r="J270" s="125">
        <v>109600</v>
      </c>
    </row>
    <row r="271" spans="1:10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49.1</v>
      </c>
      <c r="I271" s="122" t="s">
        <v>208</v>
      </c>
      <c r="J271" s="125">
        <v>589200</v>
      </c>
    </row>
    <row r="272" spans="1:10" ht="15">
      <c r="A272" s="114"/>
      <c r="B272" s="120"/>
      <c r="C272" s="121"/>
      <c r="D272" s="121"/>
      <c r="E272" s="121"/>
      <c r="F272" s="126" t="s">
        <v>285</v>
      </c>
      <c r="G272" s="122" t="s">
        <v>256</v>
      </c>
      <c r="H272" s="125">
        <v>3.57</v>
      </c>
      <c r="I272" s="122" t="s">
        <v>286</v>
      </c>
      <c r="J272" s="125">
        <v>142800</v>
      </c>
    </row>
    <row r="273" spans="1:10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33.1</v>
      </c>
      <c r="I273" s="122" t="s">
        <v>287</v>
      </c>
      <c r="J273" s="125">
        <v>2334000</v>
      </c>
    </row>
    <row r="274" spans="1:10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  <c r="I274" s="122" t="s">
        <v>288</v>
      </c>
      <c r="J274" s="125">
        <v>0</v>
      </c>
    </row>
    <row r="275" spans="1:10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45.6</v>
      </c>
      <c r="I275" s="122" t="s">
        <v>289</v>
      </c>
      <c r="J275" s="125">
        <v>1140000</v>
      </c>
    </row>
    <row r="276" spans="1:10" ht="15">
      <c r="A276" s="114"/>
      <c r="B276" s="120"/>
      <c r="C276" s="121"/>
      <c r="D276" s="121"/>
      <c r="E276" s="121"/>
      <c r="F276" s="126" t="s">
        <v>290</v>
      </c>
      <c r="G276" s="122" t="s">
        <v>260</v>
      </c>
      <c r="H276" s="125">
        <v>0</v>
      </c>
      <c r="I276" s="122" t="s">
        <v>228</v>
      </c>
      <c r="J276" s="125">
        <v>0</v>
      </c>
    </row>
    <row r="277" spans="1:10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1.08</v>
      </c>
      <c r="I277" s="122" t="s">
        <v>535</v>
      </c>
      <c r="J277" s="125">
        <v>9720</v>
      </c>
    </row>
    <row r="278" spans="1:10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12.9</v>
      </c>
      <c r="I278" s="122" t="s">
        <v>291</v>
      </c>
      <c r="J278" s="125">
        <v>193500</v>
      </c>
    </row>
    <row r="279" spans="1:10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  <c r="I279" s="122" t="s">
        <v>119</v>
      </c>
      <c r="J279" s="125">
        <v>0</v>
      </c>
    </row>
    <row r="280" spans="1:10" ht="15">
      <c r="A280" s="114"/>
      <c r="B280" s="120"/>
      <c r="C280" s="121"/>
      <c r="D280" s="121"/>
      <c r="E280" s="121"/>
      <c r="F280" s="126" t="s">
        <v>292</v>
      </c>
      <c r="G280" s="122" t="s">
        <v>264</v>
      </c>
      <c r="H280" s="125">
        <v>0</v>
      </c>
      <c r="I280" s="122" t="s">
        <v>293</v>
      </c>
      <c r="J280" s="125">
        <v>0</v>
      </c>
    </row>
    <row r="281" spans="1:10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  <c r="I281" s="122" t="s">
        <v>294</v>
      </c>
      <c r="J281" s="125">
        <v>0</v>
      </c>
    </row>
    <row r="282" spans="1:10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1.23</v>
      </c>
      <c r="I282" s="122" t="s">
        <v>295</v>
      </c>
      <c r="J282" s="125">
        <v>22140</v>
      </c>
    </row>
    <row r="283" spans="1:10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  <c r="I283" s="122" t="s">
        <v>296</v>
      </c>
      <c r="J283" s="125">
        <v>0</v>
      </c>
    </row>
    <row r="284" spans="1:10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  <c r="I284" s="122" t="s">
        <v>120</v>
      </c>
      <c r="J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0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0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0</v>
      </c>
    </row>
    <row r="302" spans="1:8" ht="15">
      <c r="A302" s="114"/>
      <c r="B302" s="120"/>
      <c r="C302" s="121"/>
      <c r="D302" s="121"/>
      <c r="E302" s="121"/>
      <c r="F302" s="126"/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/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/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148</v>
      </c>
      <c r="F315" s="121"/>
      <c r="G315" s="122"/>
      <c r="H315" s="124">
        <f>SUM(H316:H375)</f>
        <v>7487520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117180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357600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343600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225250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222000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633750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185600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52530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211680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54240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28320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71250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112200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129400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109260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92700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109600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589200</v>
      </c>
    </row>
    <row r="334" spans="1:8" ht="15">
      <c r="A334" s="114"/>
      <c r="B334" s="120"/>
      <c r="C334" s="121"/>
      <c r="D334" s="121"/>
      <c r="E334" s="121"/>
      <c r="F334" s="126" t="s">
        <v>285</v>
      </c>
      <c r="G334" s="122" t="s">
        <v>256</v>
      </c>
      <c r="H334" s="125">
        <v>142800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2334000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1140000</v>
      </c>
    </row>
    <row r="338" spans="1:8" ht="15">
      <c r="A338" s="114"/>
      <c r="B338" s="120"/>
      <c r="C338" s="121"/>
      <c r="D338" s="121"/>
      <c r="E338" s="121"/>
      <c r="F338" s="126" t="s">
        <v>290</v>
      </c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9720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193500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 t="s">
        <v>292</v>
      </c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22140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1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1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1"/>
      <c r="C349" s="121"/>
      <c r="D349" s="121"/>
      <c r="E349" s="121"/>
      <c r="F349" s="126"/>
      <c r="G349" s="122" t="s">
        <v>271</v>
      </c>
      <c r="H349" s="125">
        <v>0</v>
      </c>
    </row>
    <row r="350" spans="1:8" ht="15">
      <c r="A350" s="114"/>
      <c r="B350" s="121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1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1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1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1"/>
      <c r="C354" s="121"/>
      <c r="D354" s="121"/>
      <c r="E354" s="121"/>
      <c r="F354" s="126"/>
      <c r="G354" s="122" t="s">
        <v>276</v>
      </c>
      <c r="H354" s="125">
        <v>0</v>
      </c>
    </row>
    <row r="355" spans="1:8" ht="15">
      <c r="A355" s="114"/>
      <c r="B355" s="121"/>
      <c r="C355" s="121"/>
      <c r="D355" s="121"/>
      <c r="E355" s="121"/>
      <c r="F355" s="126"/>
      <c r="G355" s="122" t="s">
        <v>277</v>
      </c>
      <c r="H355" s="125">
        <v>0</v>
      </c>
    </row>
    <row r="356" spans="1:8" ht="15">
      <c r="A356" s="114"/>
      <c r="B356" s="121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1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1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1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1"/>
      <c r="C360" s="121"/>
      <c r="D360" s="121"/>
      <c r="E360" s="121"/>
      <c r="F360" s="126"/>
      <c r="G360" s="122" t="s">
        <v>282</v>
      </c>
      <c r="H360" s="125">
        <v>0</v>
      </c>
    </row>
    <row r="361" spans="1:8" ht="15">
      <c r="A361" s="114"/>
      <c r="B361" s="121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1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1"/>
      <c r="C363" s="121"/>
      <c r="D363" s="121"/>
      <c r="E363" s="121"/>
      <c r="F363" s="126"/>
      <c r="G363" s="122" t="s">
        <v>208</v>
      </c>
      <c r="H363" s="125">
        <v>0</v>
      </c>
    </row>
    <row r="364" spans="1:8" ht="15">
      <c r="A364" s="114"/>
      <c r="B364" s="121"/>
      <c r="C364" s="121"/>
      <c r="D364" s="121"/>
      <c r="E364" s="121"/>
      <c r="F364" s="126"/>
      <c r="G364" s="122" t="s">
        <v>286</v>
      </c>
      <c r="H364" s="125">
        <v>0</v>
      </c>
    </row>
    <row r="365" spans="1:8" ht="15">
      <c r="A365" s="114"/>
      <c r="B365" s="121"/>
      <c r="C365" s="121"/>
      <c r="D365" s="121"/>
      <c r="E365" s="121"/>
      <c r="F365" s="126"/>
      <c r="G365" s="122" t="s">
        <v>287</v>
      </c>
      <c r="H365" s="125">
        <v>0</v>
      </c>
    </row>
    <row r="366" spans="1:8" ht="15">
      <c r="A366" s="114"/>
      <c r="B366" s="121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1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1"/>
      <c r="C368" s="121"/>
      <c r="D368" s="121"/>
      <c r="E368" s="121"/>
      <c r="F368" s="126"/>
      <c r="G368" s="122" t="s">
        <v>228</v>
      </c>
      <c r="H368" s="125">
        <v>0</v>
      </c>
    </row>
    <row r="369" spans="1:8" ht="15">
      <c r="A369" s="114"/>
      <c r="B369" s="121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1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1"/>
      <c r="C371" s="121"/>
      <c r="D371" s="121"/>
      <c r="E371" s="121"/>
      <c r="F371" s="126"/>
      <c r="G371" s="122" t="s">
        <v>293</v>
      </c>
      <c r="H371" s="125">
        <v>0</v>
      </c>
    </row>
    <row r="372" spans="1:8" ht="15">
      <c r="A372" s="114"/>
      <c r="B372" s="121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1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1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1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561</v>
      </c>
      <c r="C377" s="129"/>
      <c r="D377" s="129"/>
      <c r="E377" s="129"/>
      <c r="F377" s="129"/>
      <c r="G377" s="130"/>
      <c r="H377" s="131">
        <v>3504</v>
      </c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3297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207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29" t="s">
        <v>565</v>
      </c>
      <c r="C381" s="132"/>
      <c r="D381" s="129"/>
      <c r="E381" s="129"/>
      <c r="F381" s="129"/>
      <c r="G381" s="130"/>
      <c r="H381" s="131">
        <f>SUM(H382:H383)</f>
        <v>9801</v>
      </c>
    </row>
    <row r="382" spans="1:8" ht="15">
      <c r="A382" s="128"/>
      <c r="B382" s="129"/>
      <c r="C382" s="132" t="s">
        <v>149</v>
      </c>
      <c r="D382" s="129"/>
      <c r="E382" s="129"/>
      <c r="F382" s="129"/>
      <c r="G382" s="130"/>
      <c r="H382" s="133">
        <v>9451</v>
      </c>
    </row>
    <row r="383" spans="1:8" ht="15">
      <c r="A383" s="128"/>
      <c r="B383" s="129"/>
      <c r="C383" s="132" t="s">
        <v>236</v>
      </c>
      <c r="D383" s="129"/>
      <c r="E383" s="129"/>
      <c r="F383" s="129"/>
      <c r="G383" s="130"/>
      <c r="H383" s="133">
        <v>350</v>
      </c>
    </row>
    <row r="384" spans="1:8" ht="15">
      <c r="A384" s="128"/>
      <c r="B384" s="129"/>
      <c r="C384" s="132"/>
      <c r="D384" s="129"/>
      <c r="E384" s="129"/>
      <c r="F384" s="129"/>
      <c r="G384" s="130"/>
      <c r="H384" s="133"/>
    </row>
    <row r="385" spans="1:8" ht="15">
      <c r="A385" s="128"/>
      <c r="B385" s="134" t="s">
        <v>562</v>
      </c>
      <c r="C385" s="134"/>
      <c r="D385" s="134"/>
      <c r="E385" s="134"/>
      <c r="F385" s="134"/>
      <c r="G385" s="130"/>
      <c r="H385" s="131">
        <v>4383</v>
      </c>
    </row>
    <row r="386" spans="1:8" ht="15">
      <c r="A386" s="128"/>
      <c r="B386" s="134"/>
      <c r="C386" s="134" t="s">
        <v>149</v>
      </c>
      <c r="D386" s="134"/>
      <c r="E386" s="134"/>
      <c r="F386" s="134"/>
      <c r="G386" s="130"/>
      <c r="H386" s="131">
        <v>4054</v>
      </c>
    </row>
    <row r="387" spans="1:8" ht="15">
      <c r="A387" s="128"/>
      <c r="B387" s="135"/>
      <c r="C387" s="129"/>
      <c r="D387" s="136" t="s">
        <v>419</v>
      </c>
      <c r="E387" s="136"/>
      <c r="F387" s="136"/>
      <c r="G387" s="137"/>
      <c r="H387" s="138">
        <v>1532</v>
      </c>
    </row>
    <row r="388" spans="1:8" ht="15">
      <c r="A388" s="128"/>
      <c r="B388" s="135"/>
      <c r="C388" s="129"/>
      <c r="D388" s="132"/>
      <c r="E388" s="132" t="s">
        <v>350</v>
      </c>
      <c r="F388" s="132"/>
      <c r="G388" s="130"/>
      <c r="H388" s="133">
        <v>1356</v>
      </c>
    </row>
    <row r="389" spans="1:8" ht="15">
      <c r="A389" s="128"/>
      <c r="B389" s="135"/>
      <c r="C389" s="129"/>
      <c r="D389" s="132"/>
      <c r="E389" s="132" t="s">
        <v>536</v>
      </c>
      <c r="F389" s="132"/>
      <c r="G389" s="130"/>
      <c r="H389" s="133">
        <v>968</v>
      </c>
    </row>
    <row r="390" spans="1:8" ht="15">
      <c r="A390" s="128"/>
      <c r="B390" s="135"/>
      <c r="C390" s="129"/>
      <c r="D390" s="132"/>
      <c r="E390" s="132" t="s">
        <v>537</v>
      </c>
      <c r="F390" s="132"/>
      <c r="G390" s="130"/>
      <c r="H390" s="133">
        <v>176</v>
      </c>
    </row>
    <row r="391" spans="1:8" ht="15">
      <c r="A391" s="128"/>
      <c r="B391" s="135"/>
      <c r="C391" s="129"/>
      <c r="D391" s="132"/>
      <c r="E391" s="132" t="s">
        <v>538</v>
      </c>
      <c r="F391" s="132"/>
      <c r="G391" s="130"/>
      <c r="H391" s="133">
        <v>17</v>
      </c>
    </row>
    <row r="392" spans="1:8" ht="15">
      <c r="A392" s="128"/>
      <c r="B392" s="135"/>
      <c r="C392" s="129"/>
      <c r="D392" s="132"/>
      <c r="E392" s="132" t="s">
        <v>539</v>
      </c>
      <c r="F392" s="132"/>
      <c r="G392" s="130"/>
      <c r="H392" s="133">
        <v>5</v>
      </c>
    </row>
    <row r="393" spans="1:8" ht="15">
      <c r="A393" s="128"/>
      <c r="B393" s="135"/>
      <c r="C393" s="129" t="s">
        <v>236</v>
      </c>
      <c r="D393" s="129"/>
      <c r="E393" s="129"/>
      <c r="F393" s="129"/>
      <c r="G393" s="130"/>
      <c r="H393" s="131">
        <v>329</v>
      </c>
    </row>
    <row r="394" spans="1:8" ht="15">
      <c r="A394" s="128"/>
      <c r="B394" s="135"/>
      <c r="C394" s="129"/>
      <c r="D394" s="132" t="s">
        <v>358</v>
      </c>
      <c r="E394" s="140"/>
      <c r="F394" s="132"/>
      <c r="G394" s="130"/>
      <c r="H394" s="133" t="s">
        <v>560</v>
      </c>
    </row>
    <row r="395" spans="1:8" ht="15">
      <c r="A395" s="128"/>
      <c r="B395" s="135"/>
      <c r="C395" s="129"/>
      <c r="D395" s="132"/>
      <c r="E395" s="132" t="s">
        <v>346</v>
      </c>
      <c r="F395" s="132"/>
      <c r="G395" s="130"/>
      <c r="H395" s="133" t="s">
        <v>560</v>
      </c>
    </row>
    <row r="396" spans="1:8" ht="15">
      <c r="A396" s="128"/>
      <c r="B396" s="135"/>
      <c r="C396" s="129"/>
      <c r="D396" s="132"/>
      <c r="E396" s="132" t="s">
        <v>420</v>
      </c>
      <c r="F396" s="140"/>
      <c r="G396" s="130"/>
      <c r="H396" s="133">
        <v>118</v>
      </c>
    </row>
    <row r="397" spans="1:8" ht="15">
      <c r="A397" s="128"/>
      <c r="B397" s="135"/>
      <c r="C397" s="129"/>
      <c r="D397" s="132"/>
      <c r="E397" s="132" t="s">
        <v>421</v>
      </c>
      <c r="F397" s="132"/>
      <c r="G397" s="130"/>
      <c r="H397" s="133">
        <v>64</v>
      </c>
    </row>
    <row r="398" spans="1:8" ht="15">
      <c r="A398" s="128"/>
      <c r="B398" s="135"/>
      <c r="C398" s="129"/>
      <c r="D398" s="132"/>
      <c r="E398" s="132" t="s">
        <v>422</v>
      </c>
      <c r="F398" s="132"/>
      <c r="G398" s="130"/>
      <c r="H398" s="133">
        <v>8</v>
      </c>
    </row>
    <row r="399" spans="1:8" ht="15">
      <c r="A399" s="128"/>
      <c r="B399" s="135"/>
      <c r="C399" s="129"/>
      <c r="D399" s="132" t="s">
        <v>362</v>
      </c>
      <c r="E399" s="129"/>
      <c r="F399" s="129"/>
      <c r="G399" s="130"/>
      <c r="H399" s="141">
        <v>139</v>
      </c>
    </row>
    <row r="400" spans="1:8" ht="15">
      <c r="A400" s="128"/>
      <c r="B400" s="135"/>
      <c r="C400" s="129"/>
      <c r="D400" s="132" t="s">
        <v>351</v>
      </c>
      <c r="E400" s="129"/>
      <c r="F400" s="129"/>
      <c r="G400" s="130"/>
      <c r="H400" s="133" t="s">
        <v>560</v>
      </c>
    </row>
    <row r="401" spans="1:8" ht="15">
      <c r="A401" s="128"/>
      <c r="B401" s="135"/>
      <c r="C401" s="129"/>
      <c r="D401" s="132"/>
      <c r="E401" s="129"/>
      <c r="F401" s="129"/>
      <c r="G401" s="130"/>
      <c r="H401" s="133"/>
    </row>
    <row r="402" spans="1:8" ht="15">
      <c r="A402" s="128"/>
      <c r="B402" s="135" t="s">
        <v>363</v>
      </c>
      <c r="C402" s="129"/>
      <c r="D402" s="129"/>
      <c r="E402" s="129"/>
      <c r="F402" s="129"/>
      <c r="G402" s="130"/>
      <c r="H402" s="131">
        <v>19667</v>
      </c>
    </row>
    <row r="403" spans="1:8" ht="15">
      <c r="A403" s="128"/>
      <c r="B403" s="135"/>
      <c r="C403" s="129" t="s">
        <v>149</v>
      </c>
      <c r="D403" s="129"/>
      <c r="E403" s="129"/>
      <c r="F403" s="129"/>
      <c r="G403" s="130"/>
      <c r="H403" s="131">
        <v>18772</v>
      </c>
    </row>
    <row r="404" spans="1:8" ht="15">
      <c r="A404" s="128"/>
      <c r="B404" s="135"/>
      <c r="C404" s="129"/>
      <c r="D404" s="132" t="s">
        <v>364</v>
      </c>
      <c r="E404" s="129"/>
      <c r="F404" s="129"/>
      <c r="G404" s="130"/>
      <c r="H404" s="133" t="s">
        <v>560</v>
      </c>
    </row>
    <row r="405" spans="1:8" ht="15">
      <c r="A405" s="128"/>
      <c r="B405" s="135"/>
      <c r="C405" s="129"/>
      <c r="D405" s="132" t="s">
        <v>365</v>
      </c>
      <c r="E405" s="129"/>
      <c r="F405" s="129"/>
      <c r="G405" s="130"/>
      <c r="H405" s="133">
        <v>95</v>
      </c>
    </row>
    <row r="406" spans="1:8" ht="15">
      <c r="A406" s="128"/>
      <c r="B406" s="135"/>
      <c r="C406" s="129"/>
      <c r="D406" s="132" t="s">
        <v>366</v>
      </c>
      <c r="E406" s="129"/>
      <c r="F406" s="129"/>
      <c r="G406" s="130"/>
      <c r="H406" s="133" t="s">
        <v>560</v>
      </c>
    </row>
    <row r="407" spans="1:8" ht="15">
      <c r="A407" s="128"/>
      <c r="B407" s="135"/>
      <c r="C407" s="129"/>
      <c r="D407" s="132" t="s">
        <v>367</v>
      </c>
      <c r="E407" s="129"/>
      <c r="F407" s="129"/>
      <c r="G407" s="130"/>
      <c r="H407" s="133">
        <v>289</v>
      </c>
    </row>
    <row r="408" spans="1:8" ht="15">
      <c r="A408" s="128"/>
      <c r="B408" s="135"/>
      <c r="C408" s="129"/>
      <c r="D408" s="132" t="s">
        <v>368</v>
      </c>
      <c r="E408" s="129"/>
      <c r="F408" s="129"/>
      <c r="G408" s="130"/>
      <c r="H408" s="133">
        <v>23</v>
      </c>
    </row>
    <row r="409" spans="1:8" ht="15">
      <c r="A409" s="128"/>
      <c r="B409" s="135"/>
      <c r="C409" s="129"/>
      <c r="D409" s="132" t="s">
        <v>540</v>
      </c>
      <c r="E409" s="129"/>
      <c r="F409" s="129"/>
      <c r="G409" s="130"/>
      <c r="H409" s="133">
        <v>938</v>
      </c>
    </row>
    <row r="410" spans="1:8" ht="15">
      <c r="A410" s="128"/>
      <c r="B410" s="135"/>
      <c r="C410" s="129"/>
      <c r="D410" s="132" t="s">
        <v>370</v>
      </c>
      <c r="E410" s="129"/>
      <c r="F410" s="129"/>
      <c r="G410" s="130"/>
      <c r="H410" s="133">
        <v>1469</v>
      </c>
    </row>
    <row r="411" spans="1:8" ht="15">
      <c r="A411" s="128"/>
      <c r="B411" s="135"/>
      <c r="C411" s="129"/>
      <c r="D411" s="132" t="s">
        <v>371</v>
      </c>
      <c r="E411" s="129"/>
      <c r="F411" s="129"/>
      <c r="G411" s="130"/>
      <c r="H411" s="133" t="s">
        <v>560</v>
      </c>
    </row>
    <row r="412" spans="1:8" ht="15">
      <c r="A412" s="128"/>
      <c r="B412" s="135"/>
      <c r="C412" s="129"/>
      <c r="D412" s="132" t="s">
        <v>372</v>
      </c>
      <c r="E412" s="129"/>
      <c r="F412" s="129"/>
      <c r="G412" s="130"/>
      <c r="H412" s="133">
        <v>549</v>
      </c>
    </row>
    <row r="413" spans="1:8" ht="15">
      <c r="A413" s="128"/>
      <c r="B413" s="135"/>
      <c r="C413" s="129"/>
      <c r="D413" s="132" t="s">
        <v>373</v>
      </c>
      <c r="E413" s="129"/>
      <c r="F413" s="129"/>
      <c r="G413" s="130"/>
      <c r="H413" s="133">
        <v>140</v>
      </c>
    </row>
    <row r="414" spans="1:8" ht="15">
      <c r="A414" s="128"/>
      <c r="B414" s="135"/>
      <c r="C414" s="129"/>
      <c r="D414" s="132" t="s">
        <v>374</v>
      </c>
      <c r="E414" s="129"/>
      <c r="F414" s="129"/>
      <c r="G414" s="130"/>
      <c r="H414" s="133" t="s">
        <v>560</v>
      </c>
    </row>
    <row r="415" spans="1:8" ht="15">
      <c r="A415" s="128"/>
      <c r="B415" s="135"/>
      <c r="C415" s="129"/>
      <c r="D415" s="132" t="s">
        <v>375</v>
      </c>
      <c r="E415" s="129"/>
      <c r="F415" s="129"/>
      <c r="G415" s="130"/>
      <c r="H415" s="133">
        <v>830</v>
      </c>
    </row>
    <row r="416" spans="1:8" ht="15">
      <c r="A416" s="128"/>
      <c r="B416" s="135"/>
      <c r="C416" s="129"/>
      <c r="D416" s="132" t="s">
        <v>376</v>
      </c>
      <c r="E416" s="129"/>
      <c r="F416" s="129"/>
      <c r="G416" s="130"/>
      <c r="H416" s="133" t="s">
        <v>560</v>
      </c>
    </row>
    <row r="417" spans="1:8" ht="15">
      <c r="A417" s="128"/>
      <c r="B417" s="135"/>
      <c r="C417" s="129"/>
      <c r="D417" s="132" t="s">
        <v>541</v>
      </c>
      <c r="E417" s="129"/>
      <c r="F417" s="129"/>
      <c r="G417" s="130"/>
      <c r="H417" s="133">
        <v>1604</v>
      </c>
    </row>
    <row r="418" spans="1:8" ht="15">
      <c r="A418" s="128"/>
      <c r="B418" s="135"/>
      <c r="C418" s="129"/>
      <c r="D418" s="132" t="s">
        <v>377</v>
      </c>
      <c r="E418" s="129"/>
      <c r="F418" s="129"/>
      <c r="G418" s="130"/>
      <c r="H418" s="133" t="s">
        <v>560</v>
      </c>
    </row>
    <row r="419" spans="1:8" ht="15">
      <c r="A419" s="128"/>
      <c r="B419" s="135"/>
      <c r="C419" s="129"/>
      <c r="D419" s="132" t="s">
        <v>378</v>
      </c>
      <c r="E419" s="129"/>
      <c r="F419" s="129"/>
      <c r="G419" s="130"/>
      <c r="H419" s="133">
        <v>276</v>
      </c>
    </row>
    <row r="420" spans="1:8" ht="15">
      <c r="A420" s="128"/>
      <c r="B420" s="135"/>
      <c r="C420" s="129"/>
      <c r="D420" s="132" t="s">
        <v>379</v>
      </c>
      <c r="E420" s="129"/>
      <c r="F420" s="129"/>
      <c r="G420" s="130"/>
      <c r="H420" s="133">
        <v>200</v>
      </c>
    </row>
    <row r="421" spans="1:8" ht="15">
      <c r="A421" s="128"/>
      <c r="B421" s="135"/>
      <c r="C421" s="129"/>
      <c r="D421" s="132" t="s">
        <v>380</v>
      </c>
      <c r="E421" s="129"/>
      <c r="F421" s="129"/>
      <c r="G421" s="130"/>
      <c r="H421" s="133">
        <v>38</v>
      </c>
    </row>
    <row r="422" spans="1:8" ht="15">
      <c r="A422" s="128"/>
      <c r="B422" s="135"/>
      <c r="C422" s="129"/>
      <c r="D422" s="132" t="s">
        <v>469</v>
      </c>
      <c r="E422" s="129"/>
      <c r="F422" s="129"/>
      <c r="G422" s="130"/>
      <c r="H422" s="133" t="s">
        <v>560</v>
      </c>
    </row>
    <row r="423" spans="1:8" ht="15">
      <c r="A423" s="128"/>
      <c r="B423" s="135"/>
      <c r="C423" s="129"/>
      <c r="D423" s="132" t="s">
        <v>381</v>
      </c>
      <c r="E423" s="129"/>
      <c r="F423" s="129"/>
      <c r="G423" s="130"/>
      <c r="H423" s="133" t="s">
        <v>560</v>
      </c>
    </row>
    <row r="424" spans="1:8" ht="15">
      <c r="A424" s="128"/>
      <c r="B424" s="135"/>
      <c r="C424" s="129"/>
      <c r="D424" s="132" t="s">
        <v>382</v>
      </c>
      <c r="E424" s="129"/>
      <c r="F424" s="129"/>
      <c r="G424" s="130"/>
      <c r="H424" s="133" t="s">
        <v>560</v>
      </c>
    </row>
    <row r="425" spans="1:8" ht="15">
      <c r="A425" s="128"/>
      <c r="B425" s="135"/>
      <c r="C425" s="129"/>
      <c r="D425" s="132" t="s">
        <v>383</v>
      </c>
      <c r="E425" s="129"/>
      <c r="F425" s="129"/>
      <c r="G425" s="130"/>
      <c r="H425" s="133">
        <v>666</v>
      </c>
    </row>
    <row r="426" spans="1:8" ht="15">
      <c r="A426" s="128"/>
      <c r="B426" s="135"/>
      <c r="C426" s="129"/>
      <c r="D426" s="132" t="s">
        <v>384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385</v>
      </c>
      <c r="E427" s="129"/>
      <c r="F427" s="129"/>
      <c r="G427" s="130"/>
      <c r="H427" s="133" t="s">
        <v>560</v>
      </c>
    </row>
    <row r="428" spans="1:8" ht="15">
      <c r="A428" s="128"/>
      <c r="B428" s="135"/>
      <c r="C428" s="129"/>
      <c r="D428" s="132" t="s">
        <v>386</v>
      </c>
      <c r="E428" s="129"/>
      <c r="F428" s="129"/>
      <c r="G428" s="130"/>
      <c r="H428" s="133" t="s">
        <v>560</v>
      </c>
    </row>
    <row r="429" spans="1:8" ht="15">
      <c r="A429" s="128"/>
      <c r="B429" s="135"/>
      <c r="C429" s="129"/>
      <c r="D429" s="132" t="s">
        <v>525</v>
      </c>
      <c r="E429" s="129"/>
      <c r="F429" s="129"/>
      <c r="G429" s="130"/>
      <c r="H429" s="133">
        <v>967</v>
      </c>
    </row>
    <row r="430" spans="1:8" ht="15">
      <c r="A430" s="128"/>
      <c r="B430" s="135"/>
      <c r="C430" s="129"/>
      <c r="D430" s="132" t="s">
        <v>388</v>
      </c>
      <c r="E430" s="129"/>
      <c r="F430" s="129"/>
      <c r="G430" s="130"/>
      <c r="H430" s="133" t="s">
        <v>560</v>
      </c>
    </row>
    <row r="431" spans="1:8" ht="15">
      <c r="A431" s="128"/>
      <c r="B431" s="135"/>
      <c r="C431" s="129"/>
      <c r="D431" s="132" t="s">
        <v>389</v>
      </c>
      <c r="E431" s="129"/>
      <c r="F431" s="129"/>
      <c r="G431" s="130"/>
      <c r="H431" s="133">
        <v>11</v>
      </c>
    </row>
    <row r="432" spans="1:8" ht="15">
      <c r="A432" s="128"/>
      <c r="B432" s="135"/>
      <c r="C432" s="129"/>
      <c r="D432" s="132" t="s">
        <v>390</v>
      </c>
      <c r="E432" s="129"/>
      <c r="F432" s="129"/>
      <c r="G432" s="130"/>
      <c r="H432" s="133">
        <v>920</v>
      </c>
    </row>
    <row r="433" spans="1:8" ht="15">
      <c r="A433" s="128"/>
      <c r="B433" s="135"/>
      <c r="C433" s="129"/>
      <c r="D433" s="132" t="s">
        <v>391</v>
      </c>
      <c r="E433" s="129"/>
      <c r="F433" s="129"/>
      <c r="G433" s="130"/>
      <c r="H433" s="133">
        <v>575</v>
      </c>
    </row>
    <row r="434" spans="1:8" ht="15">
      <c r="A434" s="128"/>
      <c r="B434" s="135"/>
      <c r="C434" s="129"/>
      <c r="D434" s="132" t="s">
        <v>392</v>
      </c>
      <c r="E434" s="129"/>
      <c r="F434" s="129"/>
      <c r="G434" s="130"/>
      <c r="H434" s="133">
        <v>166</v>
      </c>
    </row>
    <row r="435" spans="1:8" ht="15">
      <c r="A435" s="128"/>
      <c r="B435" s="135"/>
      <c r="C435" s="129"/>
      <c r="D435" s="132" t="s">
        <v>393</v>
      </c>
      <c r="E435" s="129"/>
      <c r="F435" s="129"/>
      <c r="G435" s="130"/>
      <c r="H435" s="133">
        <v>602</v>
      </c>
    </row>
    <row r="436" spans="1:8" ht="15">
      <c r="A436" s="128"/>
      <c r="B436" s="135"/>
      <c r="C436" s="129"/>
      <c r="D436" s="132" t="s">
        <v>394</v>
      </c>
      <c r="E436" s="129"/>
      <c r="F436" s="129"/>
      <c r="G436" s="130"/>
      <c r="H436" s="133">
        <v>1156</v>
      </c>
    </row>
    <row r="437" spans="1:8" ht="15">
      <c r="A437" s="128"/>
      <c r="B437" s="135"/>
      <c r="C437" s="129"/>
      <c r="D437" s="132" t="s">
        <v>395</v>
      </c>
      <c r="E437" s="129"/>
      <c r="F437" s="129"/>
      <c r="G437" s="130"/>
      <c r="H437" s="133" t="s">
        <v>560</v>
      </c>
    </row>
    <row r="438" spans="1:8" ht="15">
      <c r="A438" s="128"/>
      <c r="B438" s="135"/>
      <c r="C438" s="129"/>
      <c r="D438" s="132" t="s">
        <v>396</v>
      </c>
      <c r="E438" s="129"/>
      <c r="F438" s="129"/>
      <c r="G438" s="130"/>
      <c r="H438" s="133">
        <v>774</v>
      </c>
    </row>
    <row r="439" spans="1:8" ht="15">
      <c r="A439" s="128"/>
      <c r="B439" s="135"/>
      <c r="C439" s="129"/>
      <c r="D439" s="142" t="s">
        <v>397</v>
      </c>
      <c r="E439" s="129"/>
      <c r="F439" s="129"/>
      <c r="G439" s="130"/>
      <c r="H439" s="143" t="s">
        <v>560</v>
      </c>
    </row>
    <row r="440" spans="1:8" ht="15">
      <c r="A440" s="128"/>
      <c r="B440" s="135"/>
      <c r="C440" s="129"/>
      <c r="D440" s="132" t="s">
        <v>398</v>
      </c>
      <c r="E440" s="129"/>
      <c r="F440" s="129"/>
      <c r="G440" s="130"/>
      <c r="H440" s="143">
        <v>5790</v>
      </c>
    </row>
    <row r="441" spans="1:8" ht="15">
      <c r="A441" s="128"/>
      <c r="B441" s="135"/>
      <c r="C441" s="129"/>
      <c r="D441" s="132" t="s">
        <v>399</v>
      </c>
      <c r="E441" s="129"/>
      <c r="F441" s="129"/>
      <c r="G441" s="130"/>
      <c r="H441" s="143" t="s">
        <v>560</v>
      </c>
    </row>
    <row r="442" spans="1:8" ht="15">
      <c r="A442" s="128"/>
      <c r="B442" s="135"/>
      <c r="C442" s="129"/>
      <c r="D442" s="132" t="s">
        <v>400</v>
      </c>
      <c r="E442" s="129"/>
      <c r="F442" s="129"/>
      <c r="G442" s="130"/>
      <c r="H442" s="143">
        <v>676</v>
      </c>
    </row>
    <row r="443" spans="1:8" ht="15">
      <c r="A443" s="128"/>
      <c r="B443" s="135"/>
      <c r="C443" s="129"/>
      <c r="D443" s="132" t="s">
        <v>401</v>
      </c>
      <c r="E443" s="129"/>
      <c r="F443" s="129"/>
      <c r="G443" s="130"/>
      <c r="H443" s="143">
        <v>18</v>
      </c>
    </row>
    <row r="444" spans="1:10" ht="15">
      <c r="A444" s="128"/>
      <c r="B444" s="144"/>
      <c r="C444" s="134" t="s">
        <v>236</v>
      </c>
      <c r="D444" s="129"/>
      <c r="E444" s="129"/>
      <c r="F444" s="129"/>
      <c r="G444" s="130"/>
      <c r="H444" s="145">
        <v>895</v>
      </c>
      <c r="J444" s="166"/>
    </row>
    <row r="445" spans="1:8" ht="15">
      <c r="A445" s="128"/>
      <c r="B445" s="135"/>
      <c r="C445" s="129"/>
      <c r="D445" s="132" t="s">
        <v>364</v>
      </c>
      <c r="E445" s="129"/>
      <c r="F445" s="129"/>
      <c r="G445" s="130"/>
      <c r="H445" s="143" t="s">
        <v>560</v>
      </c>
    </row>
    <row r="446" spans="1:8" ht="15">
      <c r="A446" s="128"/>
      <c r="B446" s="135"/>
      <c r="C446" s="129"/>
      <c r="D446" s="132" t="s">
        <v>365</v>
      </c>
      <c r="E446" s="129"/>
      <c r="F446" s="129"/>
      <c r="G446" s="130"/>
      <c r="H446" s="143">
        <v>5</v>
      </c>
    </row>
    <row r="447" spans="1:8" ht="15">
      <c r="A447" s="128"/>
      <c r="B447" s="135"/>
      <c r="C447" s="129"/>
      <c r="D447" s="132" t="s">
        <v>366</v>
      </c>
      <c r="E447" s="129"/>
      <c r="F447" s="129"/>
      <c r="G447" s="130"/>
      <c r="H447" s="143" t="s">
        <v>560</v>
      </c>
    </row>
    <row r="448" spans="1:8" ht="15">
      <c r="A448" s="128"/>
      <c r="B448" s="135"/>
      <c r="C448" s="129"/>
      <c r="D448" s="132" t="s">
        <v>367</v>
      </c>
      <c r="E448" s="129"/>
      <c r="F448" s="129"/>
      <c r="G448" s="130"/>
      <c r="H448" s="143">
        <v>20</v>
      </c>
    </row>
    <row r="449" spans="1:8" ht="15">
      <c r="A449" s="128"/>
      <c r="B449" s="135"/>
      <c r="C449" s="129"/>
      <c r="D449" s="132" t="s">
        <v>368</v>
      </c>
      <c r="E449" s="129"/>
      <c r="F449" s="129"/>
      <c r="G449" s="130"/>
      <c r="H449" s="143">
        <v>3</v>
      </c>
    </row>
    <row r="450" spans="1:8" ht="15">
      <c r="A450" s="128"/>
      <c r="B450" s="135"/>
      <c r="C450" s="129"/>
      <c r="D450" s="132" t="s">
        <v>540</v>
      </c>
      <c r="E450" s="129"/>
      <c r="F450" s="129"/>
      <c r="G450" s="130"/>
      <c r="H450" s="143">
        <v>16</v>
      </c>
    </row>
    <row r="451" spans="1:8" ht="15">
      <c r="A451" s="128"/>
      <c r="B451" s="135"/>
      <c r="C451" s="129"/>
      <c r="D451" s="132" t="s">
        <v>370</v>
      </c>
      <c r="E451" s="129"/>
      <c r="F451" s="129"/>
      <c r="G451" s="130"/>
      <c r="H451" s="143">
        <v>24</v>
      </c>
    </row>
    <row r="452" spans="1:8" ht="15">
      <c r="A452" s="128"/>
      <c r="B452" s="135"/>
      <c r="C452" s="129"/>
      <c r="D452" s="132" t="s">
        <v>371</v>
      </c>
      <c r="E452" s="129"/>
      <c r="F452" s="129"/>
      <c r="G452" s="130"/>
      <c r="H452" s="143" t="s">
        <v>560</v>
      </c>
    </row>
    <row r="453" spans="1:8" ht="15">
      <c r="A453" s="128"/>
      <c r="B453" s="135"/>
      <c r="C453" s="129"/>
      <c r="D453" s="132" t="s">
        <v>372</v>
      </c>
      <c r="E453" s="129"/>
      <c r="F453" s="129"/>
      <c r="G453" s="130"/>
      <c r="H453" s="143">
        <v>4</v>
      </c>
    </row>
    <row r="454" spans="1:8" ht="15">
      <c r="A454" s="128"/>
      <c r="B454" s="135"/>
      <c r="C454" s="129"/>
      <c r="D454" s="132" t="s">
        <v>373</v>
      </c>
      <c r="E454" s="129"/>
      <c r="F454" s="129"/>
      <c r="G454" s="130"/>
      <c r="H454" s="143">
        <v>11</v>
      </c>
    </row>
    <row r="455" spans="1:8" ht="15">
      <c r="A455" s="128"/>
      <c r="B455" s="135"/>
      <c r="C455" s="129"/>
      <c r="D455" s="132" t="s">
        <v>374</v>
      </c>
      <c r="E455" s="129"/>
      <c r="F455" s="129"/>
      <c r="G455" s="130"/>
      <c r="H455" s="143" t="s">
        <v>560</v>
      </c>
    </row>
    <row r="456" spans="1:8" ht="15">
      <c r="A456" s="128"/>
      <c r="B456" s="146"/>
      <c r="C456" s="147"/>
      <c r="D456" s="132" t="s">
        <v>375</v>
      </c>
      <c r="E456" s="129"/>
      <c r="F456" s="129"/>
      <c r="G456" s="130"/>
      <c r="H456" s="150">
        <v>101</v>
      </c>
    </row>
    <row r="457" spans="1:8" ht="15">
      <c r="A457" s="128"/>
      <c r="B457" s="146"/>
      <c r="C457" s="147"/>
      <c r="D457" s="132" t="s">
        <v>376</v>
      </c>
      <c r="E457" s="129"/>
      <c r="F457" s="129"/>
      <c r="G457" s="130"/>
      <c r="H457" s="150" t="s">
        <v>560</v>
      </c>
    </row>
    <row r="458" spans="1:8" ht="15">
      <c r="A458" s="128"/>
      <c r="B458" s="146"/>
      <c r="C458" s="147"/>
      <c r="D458" s="132" t="s">
        <v>541</v>
      </c>
      <c r="E458" s="129"/>
      <c r="F458" s="129"/>
      <c r="G458" s="130"/>
      <c r="H458" s="150">
        <v>61</v>
      </c>
    </row>
    <row r="459" spans="1:8" ht="15">
      <c r="A459" s="128"/>
      <c r="B459" s="146"/>
      <c r="C459" s="147"/>
      <c r="D459" s="132" t="s">
        <v>377</v>
      </c>
      <c r="E459" s="129"/>
      <c r="F459" s="129"/>
      <c r="G459" s="130"/>
      <c r="H459" s="150" t="s">
        <v>560</v>
      </c>
    </row>
    <row r="460" spans="1:8" ht="15">
      <c r="A460" s="128"/>
      <c r="B460" s="146"/>
      <c r="C460" s="147"/>
      <c r="D460" s="132" t="s">
        <v>378</v>
      </c>
      <c r="E460" s="129"/>
      <c r="F460" s="129"/>
      <c r="G460" s="130"/>
      <c r="H460" s="150">
        <v>19</v>
      </c>
    </row>
    <row r="461" spans="1:8" ht="15">
      <c r="A461" s="128"/>
      <c r="B461" s="146"/>
      <c r="C461" s="147"/>
      <c r="D461" s="132" t="s">
        <v>379</v>
      </c>
      <c r="E461" s="129"/>
      <c r="F461" s="129"/>
      <c r="G461" s="130"/>
      <c r="H461" s="150">
        <v>7</v>
      </c>
    </row>
    <row r="462" spans="1:8" ht="15">
      <c r="A462" s="128"/>
      <c r="B462" s="146"/>
      <c r="C462" s="147"/>
      <c r="D462" s="132" t="s">
        <v>380</v>
      </c>
      <c r="E462" s="129"/>
      <c r="F462" s="129"/>
      <c r="G462" s="130"/>
      <c r="H462" s="150">
        <v>32</v>
      </c>
    </row>
    <row r="463" spans="1:8" ht="15">
      <c r="A463" s="128"/>
      <c r="B463" s="146"/>
      <c r="C463" s="147"/>
      <c r="D463" s="132" t="s">
        <v>469</v>
      </c>
      <c r="E463" s="129"/>
      <c r="F463" s="129"/>
      <c r="G463" s="130"/>
      <c r="H463" s="150" t="s">
        <v>560</v>
      </c>
    </row>
    <row r="464" spans="1:8" ht="15">
      <c r="A464" s="128"/>
      <c r="B464" s="146"/>
      <c r="C464" s="147"/>
      <c r="D464" s="132" t="s">
        <v>381</v>
      </c>
      <c r="E464" s="129"/>
      <c r="F464" s="129"/>
      <c r="G464" s="130"/>
      <c r="H464" s="150" t="s">
        <v>560</v>
      </c>
    </row>
    <row r="465" spans="1:8" ht="15">
      <c r="A465" s="128"/>
      <c r="B465" s="146"/>
      <c r="C465" s="147"/>
      <c r="D465" s="132" t="s">
        <v>382</v>
      </c>
      <c r="E465" s="129"/>
      <c r="F465" s="129"/>
      <c r="G465" s="130"/>
      <c r="H465" s="150" t="s">
        <v>560</v>
      </c>
    </row>
    <row r="466" spans="1:8" ht="15">
      <c r="A466" s="128"/>
      <c r="B466" s="146"/>
      <c r="C466" s="147"/>
      <c r="D466" s="132" t="s">
        <v>383</v>
      </c>
      <c r="E466" s="129"/>
      <c r="F466" s="129"/>
      <c r="G466" s="130"/>
      <c r="H466" s="150" t="s">
        <v>560</v>
      </c>
    </row>
    <row r="467" spans="1:8" ht="15">
      <c r="A467" s="128"/>
      <c r="B467" s="146"/>
      <c r="C467" s="147"/>
      <c r="D467" s="132" t="s">
        <v>384</v>
      </c>
      <c r="E467" s="129"/>
      <c r="F467" s="129"/>
      <c r="G467" s="130"/>
      <c r="H467" s="150" t="s">
        <v>560</v>
      </c>
    </row>
    <row r="468" spans="1:8" ht="15">
      <c r="A468" s="128"/>
      <c r="B468" s="146"/>
      <c r="C468" s="147"/>
      <c r="D468" s="132" t="s">
        <v>385</v>
      </c>
      <c r="E468" s="129"/>
      <c r="F468" s="129"/>
      <c r="G468" s="130"/>
      <c r="H468" s="150" t="s">
        <v>560</v>
      </c>
    </row>
    <row r="469" spans="1:8" ht="15">
      <c r="A469" s="128"/>
      <c r="B469" s="146"/>
      <c r="C469" s="147"/>
      <c r="D469" s="132" t="s">
        <v>386</v>
      </c>
      <c r="E469" s="129"/>
      <c r="F469" s="129"/>
      <c r="G469" s="130"/>
      <c r="H469" s="150" t="s">
        <v>560</v>
      </c>
    </row>
    <row r="470" spans="1:8" ht="15">
      <c r="A470" s="128"/>
      <c r="B470" s="146"/>
      <c r="C470" s="147"/>
      <c r="D470" s="132" t="s">
        <v>525</v>
      </c>
      <c r="E470" s="129"/>
      <c r="F470" s="129"/>
      <c r="G470" s="130"/>
      <c r="H470" s="150">
        <v>8</v>
      </c>
    </row>
    <row r="471" spans="1:8" ht="15">
      <c r="A471" s="128"/>
      <c r="B471" s="146"/>
      <c r="C471" s="147"/>
      <c r="D471" s="132" t="s">
        <v>388</v>
      </c>
      <c r="E471" s="129"/>
      <c r="F471" s="129"/>
      <c r="G471" s="130"/>
      <c r="H471" s="150" t="s">
        <v>560</v>
      </c>
    </row>
    <row r="472" spans="1:8" ht="15">
      <c r="A472" s="128"/>
      <c r="B472" s="146"/>
      <c r="C472" s="147"/>
      <c r="D472" s="132" t="s">
        <v>389</v>
      </c>
      <c r="E472" s="129"/>
      <c r="F472" s="129"/>
      <c r="G472" s="130"/>
      <c r="H472" s="150">
        <v>6</v>
      </c>
    </row>
    <row r="473" spans="1:8" ht="15">
      <c r="A473" s="128"/>
      <c r="B473" s="146"/>
      <c r="C473" s="147"/>
      <c r="D473" s="132" t="s">
        <v>390</v>
      </c>
      <c r="E473" s="129"/>
      <c r="F473" s="129"/>
      <c r="G473" s="130"/>
      <c r="H473" s="150">
        <v>148</v>
      </c>
    </row>
    <row r="474" spans="1:8" ht="15">
      <c r="A474" s="128"/>
      <c r="B474" s="146"/>
      <c r="C474" s="147"/>
      <c r="D474" s="132" t="s">
        <v>391</v>
      </c>
      <c r="E474" s="129"/>
      <c r="F474" s="129"/>
      <c r="G474" s="130"/>
      <c r="H474" s="150">
        <v>38</v>
      </c>
    </row>
    <row r="475" spans="1:8" ht="15">
      <c r="A475" s="128"/>
      <c r="B475" s="146"/>
      <c r="C475" s="147"/>
      <c r="D475" s="132" t="s">
        <v>392</v>
      </c>
      <c r="E475" s="129"/>
      <c r="F475" s="129"/>
      <c r="G475" s="130"/>
      <c r="H475" s="150">
        <v>1</v>
      </c>
    </row>
    <row r="476" spans="1:8" ht="15">
      <c r="A476" s="128"/>
      <c r="B476" s="146"/>
      <c r="C476" s="147"/>
      <c r="D476" s="132" t="s">
        <v>393</v>
      </c>
      <c r="E476" s="129"/>
      <c r="F476" s="129"/>
      <c r="G476" s="130"/>
      <c r="H476" s="150" t="s">
        <v>560</v>
      </c>
    </row>
    <row r="477" spans="1:8" ht="15">
      <c r="A477" s="128"/>
      <c r="B477" s="146"/>
      <c r="C477" s="147"/>
      <c r="D477" s="132" t="s">
        <v>394</v>
      </c>
      <c r="E477" s="129"/>
      <c r="F477" s="129"/>
      <c r="G477" s="130"/>
      <c r="H477" s="150">
        <v>249</v>
      </c>
    </row>
    <row r="478" spans="1:8" ht="15">
      <c r="A478" s="128"/>
      <c r="B478" s="146"/>
      <c r="C478" s="147"/>
      <c r="D478" s="132" t="s">
        <v>395</v>
      </c>
      <c r="E478" s="129"/>
      <c r="F478" s="129"/>
      <c r="G478" s="130"/>
      <c r="H478" s="150" t="s">
        <v>560</v>
      </c>
    </row>
    <row r="479" spans="1:8" ht="15">
      <c r="A479" s="128"/>
      <c r="B479" s="146"/>
      <c r="C479" s="147"/>
      <c r="D479" s="132" t="s">
        <v>396</v>
      </c>
      <c r="E479" s="129"/>
      <c r="F479" s="129"/>
      <c r="G479" s="130"/>
      <c r="H479" s="150" t="s">
        <v>560</v>
      </c>
    </row>
    <row r="480" spans="1:8" ht="15">
      <c r="A480" s="128"/>
      <c r="B480" s="146"/>
      <c r="C480" s="147"/>
      <c r="D480" s="142" t="s">
        <v>397</v>
      </c>
      <c r="E480" s="129"/>
      <c r="F480" s="129"/>
      <c r="G480" s="130"/>
      <c r="H480" s="150" t="s">
        <v>560</v>
      </c>
    </row>
    <row r="481" spans="1:8" ht="15">
      <c r="A481" s="128"/>
      <c r="B481" s="146"/>
      <c r="C481" s="147"/>
      <c r="D481" s="132" t="s">
        <v>398</v>
      </c>
      <c r="E481" s="129"/>
      <c r="F481" s="129"/>
      <c r="G481" s="130"/>
      <c r="H481" s="150">
        <v>93</v>
      </c>
    </row>
    <row r="482" spans="1:8" ht="15">
      <c r="A482" s="128"/>
      <c r="B482" s="146"/>
      <c r="C482" s="147"/>
      <c r="D482" s="132" t="s">
        <v>399</v>
      </c>
      <c r="E482" s="129"/>
      <c r="F482" s="129"/>
      <c r="G482" s="130"/>
      <c r="H482" s="150" t="s">
        <v>560</v>
      </c>
    </row>
    <row r="483" spans="1:8" ht="15">
      <c r="A483" s="128"/>
      <c r="B483" s="146"/>
      <c r="C483" s="147"/>
      <c r="D483" s="132" t="s">
        <v>400</v>
      </c>
      <c r="E483" s="129"/>
      <c r="F483" s="129"/>
      <c r="G483" s="130"/>
      <c r="H483" s="150">
        <v>35</v>
      </c>
    </row>
    <row r="484" spans="1:8" ht="15">
      <c r="A484" s="151"/>
      <c r="B484" s="152"/>
      <c r="C484" s="153"/>
      <c r="D484" s="167" t="s">
        <v>401</v>
      </c>
      <c r="E484" s="153"/>
      <c r="F484" s="153"/>
      <c r="G484" s="154"/>
      <c r="H484" s="168">
        <v>14</v>
      </c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9"/>
  <sheetViews>
    <sheetView view="pageBreakPreview" zoomScale="98" zoomScaleSheetLayoutView="98" zoomScalePageLayoutView="0" workbookViewId="0" topLeftCell="A241">
      <selection activeCell="H378" sqref="H378"/>
    </sheetView>
  </sheetViews>
  <sheetFormatPr defaultColWidth="9.140625" defaultRowHeight="15"/>
  <cols>
    <col min="1" max="1" width="17.57421875" style="109" customWidth="1"/>
    <col min="2" max="5" width="5.7109375" style="109" customWidth="1"/>
    <col min="6" max="6" width="12.57421875" style="109" customWidth="1"/>
    <col min="7" max="7" width="27.28125" style="109" customWidth="1"/>
    <col min="8" max="8" width="16.85156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594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30455.6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1004203990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>
        <f>SUM(H11:H129)</f>
        <v>29725.699999999997</v>
      </c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957.76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>
        <v>401.38</v>
      </c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>
        <v>0</v>
      </c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>
        <v>0</v>
      </c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>
        <v>357.5</v>
      </c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>
        <v>347.7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0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0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0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60.1</v>
      </c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>
        <v>66</v>
      </c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>
        <v>1018.67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0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44.8</v>
      </c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>
        <v>20.12</v>
      </c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>
        <v>893.92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6.69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362.14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1324.56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27.92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32.95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3305.24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8.75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0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0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0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47.41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86.05</v>
      </c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>
        <v>271.85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95.45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811.65</v>
      </c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>
        <v>122.9</v>
      </c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>
        <v>89.4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162.7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157.64</v>
      </c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>
        <v>16.9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100.35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63.78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1056.67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>
        <v>765.5</v>
      </c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>
        <v>1032.69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3772.75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>
        <v>1070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149.73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>
        <v>61.65</v>
      </c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>
        <v>31.3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0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31.96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>
        <v>220.27</v>
      </c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>
        <v>361.25</v>
      </c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>
        <v>0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23.4</v>
      </c>
    </row>
    <row r="98" spans="1:8" ht="15">
      <c r="A98" s="114"/>
      <c r="B98" s="120"/>
      <c r="C98" s="121"/>
      <c r="D98" s="121"/>
      <c r="E98" s="126"/>
      <c r="F98" s="126"/>
      <c r="G98" s="122" t="s">
        <v>523</v>
      </c>
      <c r="H98" s="125">
        <v>883.5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31.6</v>
      </c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1761.56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993.45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1143.5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603.21</v>
      </c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234.55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289.27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162.06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373.77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262</v>
      </c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312.67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11.5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0.93</v>
      </c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2004.3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0.89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1.62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791.57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0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24.3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>
        <f>SUM(H132:H250)</f>
        <v>974678390</v>
      </c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v>23944000</v>
      </c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14048300</v>
      </c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0</v>
      </c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0</v>
      </c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>
        <v>8937500</v>
      </c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>
        <v>12169500</v>
      </c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>
        <v>0</v>
      </c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>
        <v>0</v>
      </c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>
        <v>0</v>
      </c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2704500</v>
      </c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3300000</v>
      </c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30560100</v>
      </c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0</v>
      </c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2464000</v>
      </c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>
        <f>14000*20.12</f>
        <v>281680</v>
      </c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17878400</v>
      </c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>
        <f>12000*6.69</f>
        <v>80280</v>
      </c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10864200</v>
      </c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26491200</v>
      </c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>
        <f>10000*27.92</f>
        <v>279200</v>
      </c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659000</v>
      </c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>
        <v>198314400</v>
      </c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175000</v>
      </c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0</v>
      </c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0</v>
      </c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0</v>
      </c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0</v>
      </c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>
        <f>10000*47.41</f>
        <v>474099.99999999994</v>
      </c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>
        <f>10000*86.05</f>
        <v>860500</v>
      </c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16311000</v>
      </c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>
        <f>12000*95.45</f>
        <v>1145400</v>
      </c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>
        <v>36524250</v>
      </c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>
        <v>6145000</v>
      </c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>
        <f>12000*89.4</f>
        <v>1072800</v>
      </c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5694500</v>
      </c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3941000</v>
      </c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>
        <f>12000*16.9</f>
        <v>202799.99999999997</v>
      </c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5519250</v>
      </c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2232300</v>
      </c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36983450</v>
      </c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19137500</v>
      </c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>
        <f>20000*1032.69</f>
        <v>20653800</v>
      </c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75455000</v>
      </c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64200000</v>
      </c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6737850</v>
      </c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>
        <v>4315500</v>
      </c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4695000</v>
      </c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0</v>
      </c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>
        <f>12000*31.96</f>
        <v>383520</v>
      </c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0</v>
      </c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6608100</v>
      </c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>
        <v>5418750</v>
      </c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0</v>
      </c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17670000</v>
      </c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>
        <f>20000*883.5</f>
        <v>17670000</v>
      </c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>
        <v>790000</v>
      </c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26423400</v>
      </c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>
        <f>15000*31.6</f>
        <v>474000</v>
      </c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>
        <f>12000*1761.56</f>
        <v>21138720</v>
      </c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f>30000*993.45</f>
        <v>29803500</v>
      </c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>
        <f>30000*1143.5</f>
        <v>34305000</v>
      </c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>
        <f>20000*603.21</f>
        <v>12064200</v>
      </c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>
        <f>35000*234.55</f>
        <v>8209250</v>
      </c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>
        <f>40000*289.27</f>
        <v>11570800</v>
      </c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9170000</v>
      </c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18760200</v>
      </c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>
        <f>15000*262</f>
        <v>3930000</v>
      </c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>
        <f>14000*312.67</f>
        <v>4377380</v>
      </c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v>60129000</v>
      </c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>
        <f>12000*0.93</f>
        <v>11160</v>
      </c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35600</v>
      </c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>
        <f>20000*0.89</f>
        <v>17800</v>
      </c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19789250</v>
      </c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112000</v>
      </c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v>0</v>
      </c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>
        <f>15000*24.3</f>
        <v>364500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729.9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25.05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563</v>
      </c>
      <c r="H256" s="125">
        <v>50.9</v>
      </c>
    </row>
    <row r="257" spans="1:8" ht="15">
      <c r="A257" s="114"/>
      <c r="B257" s="120"/>
      <c r="C257" s="121"/>
      <c r="D257" s="121"/>
      <c r="E257" s="121"/>
      <c r="F257" s="126"/>
      <c r="G257" s="122" t="s">
        <v>306</v>
      </c>
      <c r="H257" s="125">
        <v>104.19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13.43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18.58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59.65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75.95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6.81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9.45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15.26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9.68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6.13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6.16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6.09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1.55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5.63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22.72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33</v>
      </c>
    </row>
    <row r="296" spans="1:8" ht="15">
      <c r="A296" s="114"/>
      <c r="B296" s="120"/>
      <c r="C296" s="121"/>
      <c r="D296" s="121"/>
      <c r="E296" s="121"/>
      <c r="F296" s="126"/>
      <c r="G296" s="122" t="s">
        <v>564</v>
      </c>
      <c r="H296" s="125">
        <v>39.61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6.7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79.79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97.37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36.2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29525600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1002000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563</v>
      </c>
      <c r="H318" s="125">
        <v>1781500</v>
      </c>
    </row>
    <row r="319" spans="1:8" ht="15">
      <c r="A319" s="114"/>
      <c r="B319" s="120"/>
      <c r="C319" s="121"/>
      <c r="D319" s="121"/>
      <c r="E319" s="121"/>
      <c r="F319" s="126"/>
      <c r="G319" s="122" t="s">
        <v>306</v>
      </c>
      <c r="H319" s="125">
        <v>4167600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537200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743200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2386000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2658250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204300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330750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381500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338800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214550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246400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152250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54250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f>25000*5.63</f>
        <v>140750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1249600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1320000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f>10000*39.61</f>
        <v>396100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201000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2393700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6815900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1810000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2634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512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>
        <f>SUM(H383:H395)</f>
        <v>1334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>
        <v>443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>
        <v>0</v>
      </c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>
        <v>0</v>
      </c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 t="s">
        <v>518</v>
      </c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 t="s">
        <v>518</v>
      </c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>
        <v>492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>
        <v>399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0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0</v>
      </c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>
        <v>0</v>
      </c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>
        <v>0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0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>
        <v>0</v>
      </c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f>SUM(H397:H403)</f>
        <v>803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276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276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0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251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>
        <f>SUM(H406+H446)</f>
        <v>2138</v>
      </c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f>SUM(H407:H445)</f>
        <v>2138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/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 t="s">
        <v>518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 t="s">
        <v>518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 t="s">
        <v>518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 t="s">
        <v>518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 t="s">
        <v>518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 t="s">
        <v>518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 t="s">
        <v>518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500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 t="s">
        <v>518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 t="s">
        <v>518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150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 t="s">
        <v>518</v>
      </c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 t="s">
        <v>518</v>
      </c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 t="s">
        <v>518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20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20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 t="s">
        <v>518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 t="s">
        <v>518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 t="s">
        <v>518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 t="s">
        <v>518</v>
      </c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 t="s">
        <v>518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/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 t="s">
        <v>518</v>
      </c>
    </row>
    <row r="431" spans="1:8" ht="15">
      <c r="A431" s="128"/>
      <c r="B431" s="135"/>
      <c r="C431" s="129"/>
      <c r="D431" s="132" t="s">
        <v>403</v>
      </c>
      <c r="E431" s="129"/>
      <c r="F431" s="129"/>
      <c r="G431" s="130"/>
      <c r="H431" s="133">
        <v>65</v>
      </c>
    </row>
    <row r="432" spans="1:8" ht="15">
      <c r="A432" s="128"/>
      <c r="B432" s="135"/>
      <c r="C432" s="129"/>
      <c r="D432" s="132" t="s">
        <v>489</v>
      </c>
      <c r="E432" s="129"/>
      <c r="F432" s="129"/>
      <c r="G432" s="130"/>
      <c r="H432" s="133">
        <v>240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 t="s">
        <v>518</v>
      </c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 t="s">
        <v>518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3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20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1000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 t="s">
        <v>518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 t="s">
        <v>518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33" t="s">
        <v>518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33" t="s">
        <v>518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33" t="s">
        <v>518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120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>
        <v>0</v>
      </c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31">
        <f>SUM(H447:H458)</f>
        <v>0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33" t="s">
        <v>518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33" t="s">
        <v>518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33" t="s">
        <v>518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33" t="s">
        <v>518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33" t="s">
        <v>518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33" t="s">
        <v>518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3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33">
        <v>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33" t="s">
        <v>518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33" t="s">
        <v>518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33" t="s">
        <v>518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69" t="s">
        <v>518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56"/>
  <sheetViews>
    <sheetView zoomScalePageLayoutView="0" workbookViewId="0" topLeftCell="A1">
      <pane xSplit="7" ySplit="10" topLeftCell="U445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W456" sqref="W456"/>
    </sheetView>
  </sheetViews>
  <sheetFormatPr defaultColWidth="9.140625" defaultRowHeight="15"/>
  <cols>
    <col min="1" max="1" width="20.7109375" style="0" customWidth="1"/>
    <col min="2" max="5" width="5.7109375" style="0" customWidth="1"/>
    <col min="6" max="6" width="15.7109375" style="0" customWidth="1"/>
    <col min="7" max="7" width="30.7109375" style="0" customWidth="1"/>
    <col min="8" max="9" width="18.00390625" style="0" customWidth="1"/>
  </cols>
  <sheetData>
    <row r="1" spans="1:9" ht="15.75">
      <c r="A1" s="178" t="s">
        <v>140</v>
      </c>
      <c r="B1" s="178"/>
      <c r="C1" s="178"/>
      <c r="D1" s="178"/>
      <c r="E1" s="178"/>
      <c r="F1" s="178"/>
      <c r="G1" s="178"/>
      <c r="H1" s="33" t="s">
        <v>141</v>
      </c>
      <c r="I1" s="53"/>
    </row>
    <row r="2" spans="1:9" ht="15.75">
      <c r="A2" s="178" t="s">
        <v>142</v>
      </c>
      <c r="B2" s="178"/>
      <c r="C2" s="178"/>
      <c r="D2" s="178"/>
      <c r="E2" s="178"/>
      <c r="F2" s="178"/>
      <c r="G2" s="178"/>
      <c r="H2" s="33">
        <v>2013</v>
      </c>
      <c r="I2" s="53"/>
    </row>
    <row r="3" spans="1:9" ht="15.75">
      <c r="A3" s="34"/>
      <c r="B3" s="35"/>
      <c r="C3" s="35"/>
      <c r="D3" s="35"/>
      <c r="E3" s="35"/>
      <c r="F3" s="35"/>
      <c r="G3" s="36"/>
      <c r="H3" s="37" t="s">
        <v>143</v>
      </c>
      <c r="I3" s="54"/>
    </row>
    <row r="4" spans="1:9" ht="15.75">
      <c r="A4" s="38" t="s">
        <v>144</v>
      </c>
      <c r="B4" s="39"/>
      <c r="C4" s="40"/>
      <c r="D4" s="40"/>
      <c r="E4" s="40"/>
      <c r="F4" s="40"/>
      <c r="G4" s="41"/>
      <c r="H4" s="42"/>
      <c r="I4" s="54"/>
    </row>
    <row r="5" spans="1:12" ht="15.75">
      <c r="A5" s="43" t="s">
        <v>145</v>
      </c>
      <c r="B5" s="39"/>
      <c r="C5" s="40"/>
      <c r="D5" s="40"/>
      <c r="E5" s="40"/>
      <c r="F5" s="40"/>
      <c r="G5" s="41"/>
      <c r="H5" s="42"/>
      <c r="I5" s="54"/>
      <c r="J5" s="1" t="s">
        <v>127</v>
      </c>
      <c r="K5" s="1"/>
      <c r="L5" s="1" t="s">
        <v>128</v>
      </c>
    </row>
    <row r="6" spans="1:9" ht="15.75">
      <c r="A6" s="38"/>
      <c r="B6" s="44" t="s">
        <v>146</v>
      </c>
      <c r="C6" s="45"/>
      <c r="D6" s="45"/>
      <c r="E6" s="45"/>
      <c r="F6" s="45"/>
      <c r="G6" s="46"/>
      <c r="H6" s="47"/>
      <c r="I6" s="54"/>
    </row>
    <row r="7" spans="1:9" ht="15.75">
      <c r="A7" s="38"/>
      <c r="B7" s="44"/>
      <c r="C7" s="45" t="s">
        <v>147</v>
      </c>
      <c r="D7" s="45"/>
      <c r="E7" s="45"/>
      <c r="F7" s="45"/>
      <c r="G7" s="46"/>
      <c r="H7" s="48">
        <v>124026.54</v>
      </c>
      <c r="I7" s="54"/>
    </row>
    <row r="8" spans="1:31" ht="15.75" customHeight="1">
      <c r="A8" s="38"/>
      <c r="B8" s="44"/>
      <c r="C8" s="45" t="s">
        <v>148</v>
      </c>
      <c r="D8" s="45"/>
      <c r="E8" s="45"/>
      <c r="F8" s="45"/>
      <c r="G8" s="46"/>
      <c r="H8" s="48">
        <v>1519406444.0500002</v>
      </c>
      <c r="I8" s="54"/>
      <c r="J8" s="2"/>
      <c r="K8" s="62" t="s">
        <v>0</v>
      </c>
      <c r="L8" s="63"/>
      <c r="M8" s="63"/>
      <c r="N8" s="63"/>
      <c r="O8" s="64"/>
      <c r="P8" s="3" t="s">
        <v>1</v>
      </c>
      <c r="Q8" s="4" t="s">
        <v>129</v>
      </c>
      <c r="R8" s="4" t="s">
        <v>130</v>
      </c>
      <c r="S8" s="4" t="s">
        <v>298</v>
      </c>
      <c r="T8" s="4" t="s">
        <v>131</v>
      </c>
      <c r="U8" s="4" t="s">
        <v>299</v>
      </c>
      <c r="V8" s="4" t="s">
        <v>132</v>
      </c>
      <c r="W8" s="4" t="s">
        <v>300</v>
      </c>
      <c r="X8" s="4" t="s">
        <v>301</v>
      </c>
      <c r="Y8" s="4" t="s">
        <v>302</v>
      </c>
      <c r="Z8" s="4" t="s">
        <v>303</v>
      </c>
      <c r="AA8" s="4" t="s">
        <v>133</v>
      </c>
      <c r="AB8" s="4" t="s">
        <v>134</v>
      </c>
      <c r="AC8" s="4" t="s">
        <v>135</v>
      </c>
      <c r="AD8" s="4" t="s">
        <v>136</v>
      </c>
      <c r="AE8" s="5"/>
    </row>
    <row r="9" spans="1:31" ht="15.75">
      <c r="A9" s="38"/>
      <c r="B9" s="44"/>
      <c r="C9" s="45"/>
      <c r="D9" s="45" t="s">
        <v>149</v>
      </c>
      <c r="E9" s="45"/>
      <c r="F9" s="45"/>
      <c r="G9" s="46"/>
      <c r="H9" s="49"/>
      <c r="I9" s="55"/>
      <c r="J9" s="2"/>
      <c r="K9" s="214" t="s">
        <v>2</v>
      </c>
      <c r="L9" s="215"/>
      <c r="M9" s="215"/>
      <c r="N9" s="215"/>
      <c r="O9" s="216"/>
      <c r="P9" s="6"/>
      <c r="Q9" s="4" t="s">
        <v>137</v>
      </c>
      <c r="R9" s="4" t="s">
        <v>137</v>
      </c>
      <c r="S9" s="4"/>
      <c r="T9" s="4" t="s">
        <v>137</v>
      </c>
      <c r="U9" s="4"/>
      <c r="V9" s="4" t="s">
        <v>137</v>
      </c>
      <c r="W9" s="4"/>
      <c r="X9" s="4"/>
      <c r="Y9" s="4"/>
      <c r="Z9" s="4"/>
      <c r="AA9" s="4" t="s">
        <v>137</v>
      </c>
      <c r="AB9" s="4" t="s">
        <v>137</v>
      </c>
      <c r="AC9" s="4" t="s">
        <v>137</v>
      </c>
      <c r="AD9" s="4" t="s">
        <v>137</v>
      </c>
      <c r="AE9" s="5"/>
    </row>
    <row r="10" spans="1:31" ht="15.75">
      <c r="A10" s="38"/>
      <c r="B10" s="44"/>
      <c r="C10" s="45"/>
      <c r="D10" s="45"/>
      <c r="E10" s="45" t="s">
        <v>150</v>
      </c>
      <c r="F10" s="45"/>
      <c r="G10" s="46"/>
      <c r="H10" s="48">
        <v>112189.98999999999</v>
      </c>
      <c r="I10" s="55"/>
      <c r="J10" s="7"/>
      <c r="K10" s="211" t="s">
        <v>1</v>
      </c>
      <c r="L10" s="212"/>
      <c r="M10" s="212"/>
      <c r="N10" s="212"/>
      <c r="O10" s="213"/>
      <c r="P10" s="8">
        <v>120079.99999999999</v>
      </c>
      <c r="Q10" s="9">
        <v>35845.09999999999</v>
      </c>
      <c r="R10" s="9">
        <v>1296.6</v>
      </c>
      <c r="S10" s="9"/>
      <c r="T10" s="9">
        <v>6291.5</v>
      </c>
      <c r="U10" s="9"/>
      <c r="V10" s="9">
        <v>16312.100000000002</v>
      </c>
      <c r="W10" s="9"/>
      <c r="X10" s="9"/>
      <c r="Y10" s="9"/>
      <c r="Z10" s="9"/>
      <c r="AA10" s="9">
        <v>15449.9</v>
      </c>
      <c r="AB10" s="9">
        <v>1064.6000000000001</v>
      </c>
      <c r="AC10" s="9">
        <v>25169.399999999998</v>
      </c>
      <c r="AD10" s="9">
        <v>18650.800000000003</v>
      </c>
      <c r="AE10" s="10"/>
    </row>
    <row r="11" spans="1:31" ht="15.75">
      <c r="A11" s="38"/>
      <c r="B11" s="44"/>
      <c r="C11" s="45"/>
      <c r="D11" s="45"/>
      <c r="E11" s="50"/>
      <c r="F11" s="50" t="s">
        <v>151</v>
      </c>
      <c r="G11" s="46" t="s">
        <v>5</v>
      </c>
      <c r="H11" s="49">
        <v>2817.65</v>
      </c>
      <c r="I11" s="56"/>
      <c r="J11" s="7"/>
      <c r="K11" s="185" t="s">
        <v>3</v>
      </c>
      <c r="L11" s="223" t="s">
        <v>5</v>
      </c>
      <c r="M11" s="224"/>
      <c r="N11" s="224"/>
      <c r="O11" s="225"/>
      <c r="P11" s="11">
        <v>3896.6000000000004</v>
      </c>
      <c r="Q11" s="12">
        <v>684.7</v>
      </c>
      <c r="R11" s="12">
        <v>54.900000000000006</v>
      </c>
      <c r="S11" s="12"/>
      <c r="T11" s="12">
        <v>142.89999999999998</v>
      </c>
      <c r="U11" s="12"/>
      <c r="V11" s="12">
        <v>701.9999999999999</v>
      </c>
      <c r="W11" s="12"/>
      <c r="X11" s="12"/>
      <c r="Y11" s="12"/>
      <c r="Z11" s="12"/>
      <c r="AA11" s="12">
        <v>923</v>
      </c>
      <c r="AB11" s="12">
        <v>39.800000000000004</v>
      </c>
      <c r="AC11" s="12">
        <v>730.3</v>
      </c>
      <c r="AD11" s="12">
        <v>619</v>
      </c>
      <c r="AE11" s="13"/>
    </row>
    <row r="12" spans="1:31" ht="15.75" customHeight="1">
      <c r="A12" s="38"/>
      <c r="B12" s="44"/>
      <c r="C12" s="45"/>
      <c r="D12" s="45"/>
      <c r="E12" s="50"/>
      <c r="F12" s="50"/>
      <c r="G12" s="46" t="s">
        <v>6</v>
      </c>
      <c r="H12" s="49">
        <v>135.63</v>
      </c>
      <c r="I12" s="55"/>
      <c r="J12" s="7"/>
      <c r="K12" s="186"/>
      <c r="L12" s="188" t="s">
        <v>6</v>
      </c>
      <c r="M12" s="189"/>
      <c r="N12" s="189"/>
      <c r="O12" s="190"/>
      <c r="P12" s="14">
        <v>0</v>
      </c>
      <c r="Q12" s="15">
        <v>0</v>
      </c>
      <c r="R12" s="15">
        <v>0</v>
      </c>
      <c r="S12" s="15"/>
      <c r="T12" s="15">
        <v>0</v>
      </c>
      <c r="U12" s="15"/>
      <c r="V12" s="15">
        <v>0</v>
      </c>
      <c r="W12" s="15"/>
      <c r="X12" s="15"/>
      <c r="Y12" s="15"/>
      <c r="Z12" s="15"/>
      <c r="AA12" s="15">
        <v>0</v>
      </c>
      <c r="AB12" s="15">
        <v>0</v>
      </c>
      <c r="AC12" s="15">
        <v>0</v>
      </c>
      <c r="AD12" s="15">
        <v>0</v>
      </c>
      <c r="AE12" s="16"/>
    </row>
    <row r="13" spans="1:31" ht="15.75" customHeight="1">
      <c r="A13" s="38"/>
      <c r="B13" s="44"/>
      <c r="C13" s="45"/>
      <c r="D13" s="45"/>
      <c r="E13" s="50"/>
      <c r="F13" s="50"/>
      <c r="G13" s="46" t="s">
        <v>152</v>
      </c>
      <c r="H13" s="49">
        <v>537.9</v>
      </c>
      <c r="I13" s="56"/>
      <c r="J13" s="7"/>
      <c r="K13" s="186"/>
      <c r="L13" s="194" t="s">
        <v>7</v>
      </c>
      <c r="M13" s="195"/>
      <c r="N13" s="195"/>
      <c r="O13" s="196"/>
      <c r="P13" s="14">
        <v>1145</v>
      </c>
      <c r="Q13" s="15">
        <v>0</v>
      </c>
      <c r="R13" s="15">
        <v>0</v>
      </c>
      <c r="S13" s="15"/>
      <c r="T13" s="15">
        <v>149.4</v>
      </c>
      <c r="U13" s="15"/>
      <c r="V13" s="15">
        <v>0</v>
      </c>
      <c r="W13" s="15"/>
      <c r="X13" s="15"/>
      <c r="Y13" s="15"/>
      <c r="Z13" s="15"/>
      <c r="AA13" s="15">
        <v>773</v>
      </c>
      <c r="AB13" s="15">
        <v>0</v>
      </c>
      <c r="AC13" s="15">
        <v>22.4</v>
      </c>
      <c r="AD13" s="15">
        <v>200.2</v>
      </c>
      <c r="AE13" s="16"/>
    </row>
    <row r="14" spans="1:31" ht="15.75">
      <c r="A14" s="38"/>
      <c r="B14" s="44"/>
      <c r="C14" s="45"/>
      <c r="D14" s="45"/>
      <c r="E14" s="50"/>
      <c r="F14" s="50"/>
      <c r="G14" s="46" t="s">
        <v>153</v>
      </c>
      <c r="H14" s="49">
        <v>1327.48</v>
      </c>
      <c r="I14" s="56"/>
      <c r="J14" s="7"/>
      <c r="K14" s="186"/>
      <c r="L14" s="194" t="s">
        <v>8</v>
      </c>
      <c r="M14" s="195"/>
      <c r="N14" s="195"/>
      <c r="O14" s="196"/>
      <c r="P14" s="14">
        <v>2753</v>
      </c>
      <c r="Q14" s="15">
        <v>21</v>
      </c>
      <c r="R14" s="15">
        <v>92.09999999999998</v>
      </c>
      <c r="S14" s="15"/>
      <c r="T14" s="15">
        <v>47.2</v>
      </c>
      <c r="U14" s="15"/>
      <c r="V14" s="15">
        <v>365.80000000000007</v>
      </c>
      <c r="W14" s="15"/>
      <c r="X14" s="15"/>
      <c r="Y14" s="15"/>
      <c r="Z14" s="15"/>
      <c r="AA14" s="15">
        <v>1085</v>
      </c>
      <c r="AB14" s="15">
        <v>0</v>
      </c>
      <c r="AC14" s="15">
        <v>791.6</v>
      </c>
      <c r="AD14" s="15">
        <v>350.30000000000007</v>
      </c>
      <c r="AE14" s="16"/>
    </row>
    <row r="15" spans="1:31" ht="15.75">
      <c r="A15" s="38"/>
      <c r="B15" s="44"/>
      <c r="C15" s="45"/>
      <c r="D15" s="45"/>
      <c r="E15" s="50"/>
      <c r="F15" s="50"/>
      <c r="G15" s="46" t="s">
        <v>154</v>
      </c>
      <c r="H15" s="49">
        <v>42.02</v>
      </c>
      <c r="I15" s="56"/>
      <c r="J15" s="7"/>
      <c r="K15" s="186"/>
      <c r="L15" s="194" t="s">
        <v>9</v>
      </c>
      <c r="M15" s="195"/>
      <c r="N15" s="195"/>
      <c r="O15" s="196"/>
      <c r="P15" s="14">
        <v>0</v>
      </c>
      <c r="Q15" s="15">
        <v>0</v>
      </c>
      <c r="R15" s="15">
        <v>0</v>
      </c>
      <c r="S15" s="15"/>
      <c r="T15" s="15">
        <v>0</v>
      </c>
      <c r="U15" s="15"/>
      <c r="V15" s="15">
        <v>0</v>
      </c>
      <c r="W15" s="15"/>
      <c r="X15" s="15"/>
      <c r="Y15" s="15"/>
      <c r="Z15" s="15"/>
      <c r="AA15" s="15">
        <v>0</v>
      </c>
      <c r="AB15" s="15">
        <v>0</v>
      </c>
      <c r="AC15" s="15">
        <v>0</v>
      </c>
      <c r="AD15" s="15">
        <v>0</v>
      </c>
      <c r="AE15" s="16"/>
    </row>
    <row r="16" spans="1:31" ht="15.75">
      <c r="A16" s="38"/>
      <c r="B16" s="44"/>
      <c r="C16" s="45"/>
      <c r="D16" s="45"/>
      <c r="E16" s="50"/>
      <c r="F16" s="50"/>
      <c r="G16" s="46" t="s">
        <v>10</v>
      </c>
      <c r="H16" s="49">
        <v>4418.150000000001</v>
      </c>
      <c r="I16" s="56"/>
      <c r="J16" s="7"/>
      <c r="K16" s="186"/>
      <c r="L16" s="188" t="s">
        <v>10</v>
      </c>
      <c r="M16" s="189"/>
      <c r="N16" s="189"/>
      <c r="O16" s="190"/>
      <c r="P16" s="14">
        <v>4945.799999999999</v>
      </c>
      <c r="Q16" s="15">
        <v>3496.7</v>
      </c>
      <c r="R16" s="15">
        <v>0</v>
      </c>
      <c r="S16" s="15"/>
      <c r="T16" s="15">
        <v>32.3</v>
      </c>
      <c r="U16" s="15"/>
      <c r="V16" s="15">
        <v>232.39999999999998</v>
      </c>
      <c r="W16" s="15"/>
      <c r="X16" s="15"/>
      <c r="Y16" s="15"/>
      <c r="Z16" s="15"/>
      <c r="AA16" s="15">
        <v>717</v>
      </c>
      <c r="AB16" s="15">
        <v>13.9</v>
      </c>
      <c r="AC16" s="15">
        <v>240.10000000000002</v>
      </c>
      <c r="AD16" s="15">
        <v>213.40000000000003</v>
      </c>
      <c r="AE16" s="16"/>
    </row>
    <row r="17" spans="1:31" ht="15.75">
      <c r="A17" s="38"/>
      <c r="B17" s="44"/>
      <c r="C17" s="45"/>
      <c r="D17" s="45"/>
      <c r="E17" s="50"/>
      <c r="F17" s="50"/>
      <c r="G17" s="46" t="s">
        <v>11</v>
      </c>
      <c r="H17" s="49">
        <v>1321.21</v>
      </c>
      <c r="I17" s="56"/>
      <c r="J17" s="7"/>
      <c r="K17" s="186"/>
      <c r="L17" s="194" t="s">
        <v>11</v>
      </c>
      <c r="M17" s="195"/>
      <c r="N17" s="195"/>
      <c r="O17" s="196"/>
      <c r="P17" s="14">
        <v>2079.4</v>
      </c>
      <c r="Q17" s="15">
        <v>370.4</v>
      </c>
      <c r="R17" s="15">
        <v>86.6</v>
      </c>
      <c r="S17" s="15"/>
      <c r="T17" s="15">
        <v>0</v>
      </c>
      <c r="U17" s="15"/>
      <c r="V17" s="15">
        <v>436</v>
      </c>
      <c r="W17" s="15"/>
      <c r="X17" s="15"/>
      <c r="Y17" s="15"/>
      <c r="Z17" s="15"/>
      <c r="AA17" s="15">
        <v>618</v>
      </c>
      <c r="AB17" s="15">
        <v>0</v>
      </c>
      <c r="AC17" s="15">
        <v>188</v>
      </c>
      <c r="AD17" s="15">
        <v>380.4</v>
      </c>
      <c r="AE17" s="16"/>
    </row>
    <row r="18" spans="1:31" ht="15.75">
      <c r="A18" s="38"/>
      <c r="B18" s="44"/>
      <c r="C18" s="45"/>
      <c r="D18" s="45"/>
      <c r="E18" s="50"/>
      <c r="F18" s="50"/>
      <c r="G18" s="46" t="s">
        <v>13</v>
      </c>
      <c r="H18" s="49">
        <v>5306.069999999998</v>
      </c>
      <c r="I18" s="56"/>
      <c r="J18" s="17" t="s">
        <v>12</v>
      </c>
      <c r="K18" s="187"/>
      <c r="L18" s="188" t="s">
        <v>13</v>
      </c>
      <c r="M18" s="189"/>
      <c r="N18" s="189"/>
      <c r="O18" s="190"/>
      <c r="P18" s="18">
        <v>6424.799999999999</v>
      </c>
      <c r="Q18" s="19">
        <v>5032.4</v>
      </c>
      <c r="R18" s="19">
        <v>0</v>
      </c>
      <c r="S18" s="19"/>
      <c r="T18" s="19">
        <v>49.4</v>
      </c>
      <c r="U18" s="19"/>
      <c r="V18" s="19">
        <v>0</v>
      </c>
      <c r="W18" s="19"/>
      <c r="X18" s="19"/>
      <c r="Y18" s="19"/>
      <c r="Z18" s="19"/>
      <c r="AA18" s="19">
        <v>327</v>
      </c>
      <c r="AB18" s="19">
        <v>0</v>
      </c>
      <c r="AC18" s="19">
        <v>711.6999999999999</v>
      </c>
      <c r="AD18" s="19">
        <v>304.29999999999995</v>
      </c>
      <c r="AE18" s="20"/>
    </row>
    <row r="19" spans="1:31" ht="15.75">
      <c r="A19" s="38"/>
      <c r="B19" s="44"/>
      <c r="C19" s="45"/>
      <c r="D19" s="45"/>
      <c r="E19" s="50"/>
      <c r="F19" s="50"/>
      <c r="G19" s="46" t="s">
        <v>14</v>
      </c>
      <c r="H19" s="49">
        <v>0</v>
      </c>
      <c r="I19" s="56"/>
      <c r="J19" s="7"/>
      <c r="K19" s="185" t="s">
        <v>3</v>
      </c>
      <c r="L19" s="188" t="s">
        <v>14</v>
      </c>
      <c r="M19" s="189"/>
      <c r="N19" s="189"/>
      <c r="O19" s="190"/>
      <c r="P19" s="22">
        <v>0</v>
      </c>
      <c r="Q19" s="23">
        <v>0</v>
      </c>
      <c r="R19" s="23">
        <v>0</v>
      </c>
      <c r="S19" s="23"/>
      <c r="T19" s="23">
        <v>0</v>
      </c>
      <c r="U19" s="23"/>
      <c r="V19" s="23">
        <v>0</v>
      </c>
      <c r="W19" s="23"/>
      <c r="X19" s="23"/>
      <c r="Y19" s="23"/>
      <c r="Z19" s="23"/>
      <c r="AA19" s="23">
        <v>0</v>
      </c>
      <c r="AB19" s="23">
        <v>0</v>
      </c>
      <c r="AC19" s="23">
        <v>0</v>
      </c>
      <c r="AD19" s="23">
        <v>0</v>
      </c>
      <c r="AE19" s="24"/>
    </row>
    <row r="20" spans="1:31" ht="15.75" customHeight="1">
      <c r="A20" s="38"/>
      <c r="B20" s="44"/>
      <c r="C20" s="45"/>
      <c r="D20" s="45"/>
      <c r="E20" s="50"/>
      <c r="F20" s="50"/>
      <c r="G20" s="46" t="s">
        <v>15</v>
      </c>
      <c r="H20" s="49">
        <v>1388.1999999999996</v>
      </c>
      <c r="I20" s="56"/>
      <c r="J20" s="7"/>
      <c r="K20" s="186"/>
      <c r="L20" s="188" t="s">
        <v>15</v>
      </c>
      <c r="M20" s="189"/>
      <c r="N20" s="189"/>
      <c r="O20" s="190"/>
      <c r="P20" s="14">
        <v>2116.7000000000003</v>
      </c>
      <c r="Q20" s="15">
        <v>1305.9</v>
      </c>
      <c r="R20" s="15">
        <v>0</v>
      </c>
      <c r="S20" s="15"/>
      <c r="T20" s="15">
        <v>223.4</v>
      </c>
      <c r="U20" s="15"/>
      <c r="V20" s="15">
        <v>0</v>
      </c>
      <c r="W20" s="15"/>
      <c r="X20" s="15"/>
      <c r="Y20" s="15"/>
      <c r="Z20" s="15"/>
      <c r="AA20" s="15">
        <v>0</v>
      </c>
      <c r="AB20" s="15">
        <v>0</v>
      </c>
      <c r="AC20" s="15">
        <v>282.8</v>
      </c>
      <c r="AD20" s="15">
        <v>304.6</v>
      </c>
      <c r="AE20" s="16"/>
    </row>
    <row r="21" spans="1:31" ht="15.75">
      <c r="A21" s="38"/>
      <c r="B21" s="44"/>
      <c r="C21" s="45"/>
      <c r="D21" s="45"/>
      <c r="E21" s="50"/>
      <c r="F21" s="50"/>
      <c r="G21" s="46" t="s">
        <v>155</v>
      </c>
      <c r="H21" s="49">
        <v>1721.06</v>
      </c>
      <c r="I21" s="56"/>
      <c r="J21" s="7"/>
      <c r="K21" s="186"/>
      <c r="L21" s="194" t="s">
        <v>16</v>
      </c>
      <c r="M21" s="195"/>
      <c r="N21" s="195"/>
      <c r="O21" s="196"/>
      <c r="P21" s="14">
        <v>1630.1000000000001</v>
      </c>
      <c r="Q21" s="15">
        <v>570.7</v>
      </c>
      <c r="R21" s="15">
        <v>59.7</v>
      </c>
      <c r="S21" s="15"/>
      <c r="T21" s="15">
        <v>39.7</v>
      </c>
      <c r="U21" s="15"/>
      <c r="V21" s="15">
        <v>518</v>
      </c>
      <c r="W21" s="15"/>
      <c r="X21" s="15"/>
      <c r="Y21" s="15"/>
      <c r="Z21" s="15"/>
      <c r="AA21" s="15">
        <v>101</v>
      </c>
      <c r="AB21" s="15">
        <v>9.4</v>
      </c>
      <c r="AC21" s="15">
        <v>23.1</v>
      </c>
      <c r="AD21" s="15">
        <v>308.5</v>
      </c>
      <c r="AE21" s="16"/>
    </row>
    <row r="22" spans="1:31" ht="15.75" customHeight="1">
      <c r="A22" s="38"/>
      <c r="B22" s="44"/>
      <c r="C22" s="45"/>
      <c r="D22" s="45"/>
      <c r="E22" s="50"/>
      <c r="F22" s="50"/>
      <c r="G22" s="46" t="s">
        <v>156</v>
      </c>
      <c r="H22" s="49">
        <v>627.8799999999999</v>
      </c>
      <c r="I22" s="56"/>
      <c r="J22" s="7"/>
      <c r="K22" s="186"/>
      <c r="L22" s="194" t="s">
        <v>17</v>
      </c>
      <c r="M22" s="195"/>
      <c r="N22" s="195"/>
      <c r="O22" s="196"/>
      <c r="P22" s="14">
        <v>498.1</v>
      </c>
      <c r="Q22" s="15">
        <v>126.10000000000001</v>
      </c>
      <c r="R22" s="15">
        <v>96.9</v>
      </c>
      <c r="S22" s="15"/>
      <c r="T22" s="15">
        <v>12.799999999999999</v>
      </c>
      <c r="U22" s="15"/>
      <c r="V22" s="15">
        <v>101.2</v>
      </c>
      <c r="W22" s="15"/>
      <c r="X22" s="15"/>
      <c r="Y22" s="15"/>
      <c r="Z22" s="15"/>
      <c r="AA22" s="15">
        <v>21</v>
      </c>
      <c r="AB22" s="15">
        <v>23.299999999999997</v>
      </c>
      <c r="AC22" s="15">
        <v>16.4</v>
      </c>
      <c r="AD22" s="15">
        <v>100.4</v>
      </c>
      <c r="AE22" s="16"/>
    </row>
    <row r="23" spans="1:31" ht="15.75">
      <c r="A23" s="38"/>
      <c r="B23" s="44"/>
      <c r="C23" s="45"/>
      <c r="D23" s="45"/>
      <c r="E23" s="50"/>
      <c r="F23" s="50"/>
      <c r="G23" s="46" t="s">
        <v>322</v>
      </c>
      <c r="H23" s="49">
        <v>975.5899999999999</v>
      </c>
      <c r="I23" s="56"/>
      <c r="J23" s="7"/>
      <c r="K23" s="186"/>
      <c r="L23" s="188" t="s">
        <v>18</v>
      </c>
      <c r="M23" s="189"/>
      <c r="N23" s="189"/>
      <c r="O23" s="190"/>
      <c r="P23" s="14">
        <v>1095</v>
      </c>
      <c r="Q23" s="15">
        <v>206.60000000000002</v>
      </c>
      <c r="R23" s="15">
        <v>65.3</v>
      </c>
      <c r="S23" s="15"/>
      <c r="T23" s="15">
        <v>45.99999999999999</v>
      </c>
      <c r="U23" s="15"/>
      <c r="V23" s="15">
        <v>208.7</v>
      </c>
      <c r="W23" s="15"/>
      <c r="X23" s="15"/>
      <c r="Y23" s="15"/>
      <c r="Z23" s="15"/>
      <c r="AA23" s="15">
        <v>206</v>
      </c>
      <c r="AB23" s="15">
        <v>46.9</v>
      </c>
      <c r="AC23" s="15">
        <v>89.3</v>
      </c>
      <c r="AD23" s="15">
        <v>226.2</v>
      </c>
      <c r="AE23" s="16"/>
    </row>
    <row r="24" spans="1:31" ht="15.75">
      <c r="A24" s="38"/>
      <c r="B24" s="44"/>
      <c r="C24" s="45"/>
      <c r="D24" s="45"/>
      <c r="E24" s="50"/>
      <c r="F24" s="50"/>
      <c r="G24" s="46" t="s">
        <v>157</v>
      </c>
      <c r="H24" s="49">
        <v>217.8</v>
      </c>
      <c r="I24" s="56"/>
      <c r="J24" s="7"/>
      <c r="K24" s="186"/>
      <c r="L24" s="188" t="s">
        <v>19</v>
      </c>
      <c r="M24" s="189"/>
      <c r="N24" s="189"/>
      <c r="O24" s="190"/>
      <c r="P24" s="14">
        <v>485.70000000000005</v>
      </c>
      <c r="Q24" s="15">
        <v>0</v>
      </c>
      <c r="R24" s="15">
        <v>0</v>
      </c>
      <c r="S24" s="15"/>
      <c r="T24" s="15">
        <v>0</v>
      </c>
      <c r="U24" s="15"/>
      <c r="V24" s="15">
        <v>250.40000000000003</v>
      </c>
      <c r="W24" s="15"/>
      <c r="X24" s="15"/>
      <c r="Y24" s="15"/>
      <c r="Z24" s="15"/>
      <c r="AA24" s="15">
        <v>0</v>
      </c>
      <c r="AB24" s="15">
        <v>0</v>
      </c>
      <c r="AC24" s="15">
        <v>131.4</v>
      </c>
      <c r="AD24" s="15">
        <v>103.89999999999999</v>
      </c>
      <c r="AE24" s="16"/>
    </row>
    <row r="25" spans="1:31" ht="15.75">
      <c r="A25" s="38"/>
      <c r="B25" s="44"/>
      <c r="C25" s="45"/>
      <c r="D25" s="45"/>
      <c r="E25" s="50"/>
      <c r="F25" s="50"/>
      <c r="G25" s="46" t="s">
        <v>158</v>
      </c>
      <c r="H25" s="49">
        <v>1044.67</v>
      </c>
      <c r="I25" s="56"/>
      <c r="J25" s="7"/>
      <c r="K25" s="186"/>
      <c r="L25" s="194" t="s">
        <v>20</v>
      </c>
      <c r="M25" s="195"/>
      <c r="N25" s="195"/>
      <c r="O25" s="196"/>
      <c r="P25" s="14">
        <v>1126.9</v>
      </c>
      <c r="Q25" s="15">
        <v>856.2</v>
      </c>
      <c r="R25" s="15">
        <v>75.4</v>
      </c>
      <c r="S25" s="15"/>
      <c r="T25" s="15">
        <v>2.9000000000000004</v>
      </c>
      <c r="U25" s="15"/>
      <c r="V25" s="15">
        <v>47.7</v>
      </c>
      <c r="W25" s="15"/>
      <c r="X25" s="15"/>
      <c r="Y25" s="15"/>
      <c r="Z25" s="15"/>
      <c r="AA25" s="15">
        <v>0</v>
      </c>
      <c r="AB25" s="15">
        <v>0</v>
      </c>
      <c r="AC25" s="15">
        <v>28.2</v>
      </c>
      <c r="AD25" s="15">
        <v>116.50000000000001</v>
      </c>
      <c r="AE25" s="16"/>
    </row>
    <row r="26" spans="1:31" ht="15.75">
      <c r="A26" s="38"/>
      <c r="B26" s="44"/>
      <c r="C26" s="45"/>
      <c r="D26" s="45"/>
      <c r="E26" s="50"/>
      <c r="F26" s="50"/>
      <c r="G26" s="46" t="s">
        <v>323</v>
      </c>
      <c r="H26" s="49">
        <v>623.6999999999998</v>
      </c>
      <c r="I26" s="56"/>
      <c r="J26" s="7"/>
      <c r="K26" s="186"/>
      <c r="L26" s="194" t="s">
        <v>21</v>
      </c>
      <c r="M26" s="195"/>
      <c r="N26" s="195"/>
      <c r="O26" s="196"/>
      <c r="P26" s="14">
        <v>680.2999999999998</v>
      </c>
      <c r="Q26" s="15">
        <v>204.8</v>
      </c>
      <c r="R26" s="15">
        <v>0</v>
      </c>
      <c r="S26" s="15"/>
      <c r="T26" s="15">
        <v>71.1</v>
      </c>
      <c r="U26" s="15"/>
      <c r="V26" s="15">
        <v>127.9</v>
      </c>
      <c r="W26" s="15"/>
      <c r="X26" s="15"/>
      <c r="Y26" s="15"/>
      <c r="Z26" s="15"/>
      <c r="AA26" s="15">
        <v>0</v>
      </c>
      <c r="AB26" s="15">
        <v>23.4</v>
      </c>
      <c r="AC26" s="15">
        <v>148.7</v>
      </c>
      <c r="AD26" s="15">
        <v>104.4</v>
      </c>
      <c r="AE26" s="16"/>
    </row>
    <row r="27" spans="1:31" ht="15.75">
      <c r="A27" s="38"/>
      <c r="B27" s="44"/>
      <c r="C27" s="45"/>
      <c r="D27" s="45"/>
      <c r="E27" s="50"/>
      <c r="F27" s="50"/>
      <c r="G27" s="46" t="s">
        <v>159</v>
      </c>
      <c r="H27" s="49">
        <v>935.4399999999998</v>
      </c>
      <c r="I27" s="56"/>
      <c r="J27" s="7"/>
      <c r="K27" s="186"/>
      <c r="L27" s="188" t="s">
        <v>22</v>
      </c>
      <c r="M27" s="189"/>
      <c r="N27" s="189"/>
      <c r="O27" s="190"/>
      <c r="P27" s="14">
        <v>1343</v>
      </c>
      <c r="Q27" s="15">
        <v>0</v>
      </c>
      <c r="R27" s="15">
        <v>133</v>
      </c>
      <c r="S27" s="15"/>
      <c r="T27" s="15">
        <v>38.4</v>
      </c>
      <c r="U27" s="15"/>
      <c r="V27" s="15">
        <v>197.89999999999998</v>
      </c>
      <c r="W27" s="15"/>
      <c r="X27" s="15"/>
      <c r="Y27" s="15"/>
      <c r="Z27" s="15"/>
      <c r="AA27" s="15">
        <v>502</v>
      </c>
      <c r="AB27" s="15">
        <v>11</v>
      </c>
      <c r="AC27" s="15">
        <v>197.3</v>
      </c>
      <c r="AD27" s="15">
        <v>263.4</v>
      </c>
      <c r="AE27" s="16"/>
    </row>
    <row r="28" spans="1:31" ht="15.75">
      <c r="A28" s="38"/>
      <c r="B28" s="44"/>
      <c r="C28" s="45"/>
      <c r="D28" s="45"/>
      <c r="E28" s="50"/>
      <c r="F28" s="50"/>
      <c r="G28" s="46" t="s">
        <v>23</v>
      </c>
      <c r="H28" s="49">
        <v>229.57</v>
      </c>
      <c r="I28" s="56"/>
      <c r="J28" s="7"/>
      <c r="K28" s="186"/>
      <c r="L28" s="188" t="s">
        <v>23</v>
      </c>
      <c r="M28" s="189"/>
      <c r="N28" s="189"/>
      <c r="O28" s="190"/>
      <c r="P28" s="14">
        <v>217.9</v>
      </c>
      <c r="Q28" s="15">
        <v>0</v>
      </c>
      <c r="R28" s="15">
        <v>0</v>
      </c>
      <c r="S28" s="15"/>
      <c r="T28" s="15">
        <v>0</v>
      </c>
      <c r="U28" s="15"/>
      <c r="V28" s="15">
        <v>0</v>
      </c>
      <c r="W28" s="15"/>
      <c r="X28" s="15"/>
      <c r="Y28" s="15"/>
      <c r="Z28" s="15"/>
      <c r="AA28" s="15">
        <v>0</v>
      </c>
      <c r="AB28" s="15">
        <v>0</v>
      </c>
      <c r="AC28" s="15">
        <v>217.9</v>
      </c>
      <c r="AD28" s="15">
        <v>0</v>
      </c>
      <c r="AE28" s="16"/>
    </row>
    <row r="29" spans="1:31" ht="15.75">
      <c r="A29" s="38"/>
      <c r="B29" s="44"/>
      <c r="C29" s="45"/>
      <c r="D29" s="45"/>
      <c r="E29" s="50"/>
      <c r="F29" s="50"/>
      <c r="G29" s="46" t="s">
        <v>324</v>
      </c>
      <c r="H29" s="49">
        <v>225.94</v>
      </c>
      <c r="I29" s="56"/>
      <c r="J29" s="17" t="s">
        <v>12</v>
      </c>
      <c r="K29" s="187"/>
      <c r="L29" s="188" t="s">
        <v>24</v>
      </c>
      <c r="M29" s="189"/>
      <c r="N29" s="189"/>
      <c r="O29" s="190"/>
      <c r="P29" s="18">
        <v>29.5</v>
      </c>
      <c r="Q29" s="19">
        <v>0</v>
      </c>
      <c r="R29" s="19">
        <v>0</v>
      </c>
      <c r="S29" s="19"/>
      <c r="T29" s="19">
        <v>29.5</v>
      </c>
      <c r="U29" s="19"/>
      <c r="V29" s="19">
        <v>0</v>
      </c>
      <c r="W29" s="19"/>
      <c r="X29" s="19"/>
      <c r="Y29" s="19"/>
      <c r="Z29" s="19"/>
      <c r="AA29" s="19">
        <v>0</v>
      </c>
      <c r="AB29" s="19">
        <v>0</v>
      </c>
      <c r="AC29" s="19">
        <v>0</v>
      </c>
      <c r="AD29" s="19">
        <v>0</v>
      </c>
      <c r="AE29" s="20"/>
    </row>
    <row r="30" spans="1:31" ht="15.75">
      <c r="A30" s="38"/>
      <c r="B30" s="44"/>
      <c r="C30" s="45"/>
      <c r="D30" s="45"/>
      <c r="E30" s="50"/>
      <c r="F30" s="50"/>
      <c r="G30" s="46" t="s">
        <v>325</v>
      </c>
      <c r="H30" s="49">
        <v>1691.5800000000004</v>
      </c>
      <c r="I30" s="56"/>
      <c r="J30" s="7"/>
      <c r="K30" s="185" t="s">
        <v>3</v>
      </c>
      <c r="L30" s="188" t="s">
        <v>25</v>
      </c>
      <c r="M30" s="189"/>
      <c r="N30" s="189"/>
      <c r="O30" s="190"/>
      <c r="P30" s="25">
        <v>2225.4</v>
      </c>
      <c r="Q30" s="26">
        <v>234.6</v>
      </c>
      <c r="R30" s="26">
        <v>37.19999999999999</v>
      </c>
      <c r="S30" s="26"/>
      <c r="T30" s="26">
        <v>141.6</v>
      </c>
      <c r="U30" s="26"/>
      <c r="V30" s="26">
        <v>354</v>
      </c>
      <c r="W30" s="26"/>
      <c r="X30" s="26"/>
      <c r="Y30" s="26"/>
      <c r="Z30" s="26"/>
      <c r="AA30" s="26">
        <v>0</v>
      </c>
      <c r="AB30" s="26">
        <v>0</v>
      </c>
      <c r="AC30" s="26">
        <v>1177.1</v>
      </c>
      <c r="AD30" s="26">
        <v>280.9</v>
      </c>
      <c r="AE30" s="24"/>
    </row>
    <row r="31" spans="1:31" ht="15.75">
      <c r="A31" s="38"/>
      <c r="B31" s="44"/>
      <c r="C31" s="45"/>
      <c r="D31" s="45"/>
      <c r="E31" s="50"/>
      <c r="F31" s="50"/>
      <c r="G31" s="46" t="s">
        <v>160</v>
      </c>
      <c r="H31" s="49">
        <v>0</v>
      </c>
      <c r="I31" s="56"/>
      <c r="J31" s="7"/>
      <c r="K31" s="186"/>
      <c r="L31" s="188" t="s">
        <v>26</v>
      </c>
      <c r="M31" s="189"/>
      <c r="N31" s="189"/>
      <c r="O31" s="190"/>
      <c r="P31" s="14">
        <v>0</v>
      </c>
      <c r="Q31" s="15">
        <v>0</v>
      </c>
      <c r="R31" s="15">
        <v>0</v>
      </c>
      <c r="S31" s="15"/>
      <c r="T31" s="15">
        <v>0</v>
      </c>
      <c r="U31" s="15"/>
      <c r="V31" s="15">
        <v>0</v>
      </c>
      <c r="W31" s="15"/>
      <c r="X31" s="15"/>
      <c r="Y31" s="15"/>
      <c r="Z31" s="15"/>
      <c r="AA31" s="15">
        <v>0</v>
      </c>
      <c r="AB31" s="15">
        <v>0</v>
      </c>
      <c r="AC31" s="15">
        <v>0</v>
      </c>
      <c r="AD31" s="15">
        <v>0</v>
      </c>
      <c r="AE31" s="16"/>
    </row>
    <row r="32" spans="1:31" ht="15.75">
      <c r="A32" s="38"/>
      <c r="B32" s="44"/>
      <c r="C32" s="45"/>
      <c r="D32" s="45"/>
      <c r="E32" s="50"/>
      <c r="F32" s="50"/>
      <c r="G32" s="46" t="s">
        <v>161</v>
      </c>
      <c r="H32" s="49">
        <v>112.74999999999999</v>
      </c>
      <c r="I32" s="56"/>
      <c r="J32" s="7"/>
      <c r="K32" s="186"/>
      <c r="L32" s="188" t="s">
        <v>27</v>
      </c>
      <c r="M32" s="189"/>
      <c r="N32" s="189"/>
      <c r="O32" s="190"/>
      <c r="P32" s="14">
        <v>0</v>
      </c>
      <c r="Q32" s="15">
        <v>0</v>
      </c>
      <c r="R32" s="15">
        <v>0</v>
      </c>
      <c r="S32" s="15"/>
      <c r="T32" s="15">
        <v>0</v>
      </c>
      <c r="U32" s="15"/>
      <c r="V32" s="15">
        <v>0</v>
      </c>
      <c r="W32" s="15"/>
      <c r="X32" s="15"/>
      <c r="Y32" s="15"/>
      <c r="Z32" s="15"/>
      <c r="AA32" s="15">
        <v>0</v>
      </c>
      <c r="AB32" s="15">
        <v>0</v>
      </c>
      <c r="AC32" s="15">
        <v>0</v>
      </c>
      <c r="AD32" s="15">
        <v>0</v>
      </c>
      <c r="AE32" s="16"/>
    </row>
    <row r="33" spans="1:31" ht="15.75" customHeight="1">
      <c r="A33" s="38"/>
      <c r="B33" s="44"/>
      <c r="C33" s="45"/>
      <c r="D33" s="45"/>
      <c r="E33" s="50"/>
      <c r="F33" s="50"/>
      <c r="G33" s="46" t="s">
        <v>28</v>
      </c>
      <c r="H33" s="49">
        <v>0</v>
      </c>
      <c r="I33" s="56"/>
      <c r="J33" s="7"/>
      <c r="K33" s="186"/>
      <c r="L33" s="191" t="s">
        <v>28</v>
      </c>
      <c r="M33" s="192"/>
      <c r="N33" s="192"/>
      <c r="O33" s="193"/>
      <c r="P33" s="14">
        <v>0</v>
      </c>
      <c r="Q33" s="15">
        <v>0</v>
      </c>
      <c r="R33" s="15">
        <v>0</v>
      </c>
      <c r="S33" s="15"/>
      <c r="T33" s="15">
        <v>0</v>
      </c>
      <c r="U33" s="15"/>
      <c r="V33" s="15">
        <v>0</v>
      </c>
      <c r="W33" s="15"/>
      <c r="X33" s="15"/>
      <c r="Y33" s="15"/>
      <c r="Z33" s="15"/>
      <c r="AA33" s="15">
        <v>0</v>
      </c>
      <c r="AB33" s="15">
        <v>0</v>
      </c>
      <c r="AC33" s="15">
        <v>0</v>
      </c>
      <c r="AD33" s="15">
        <v>0</v>
      </c>
      <c r="AE33" s="16"/>
    </row>
    <row r="34" spans="1:31" ht="15.75">
      <c r="A34" s="38"/>
      <c r="B34" s="44"/>
      <c r="C34" s="45"/>
      <c r="D34" s="45"/>
      <c r="E34" s="50"/>
      <c r="F34" s="50"/>
      <c r="G34" s="46" t="s">
        <v>162</v>
      </c>
      <c r="H34" s="49">
        <v>125.61999999999998</v>
      </c>
      <c r="I34" s="56"/>
      <c r="J34" s="7"/>
      <c r="K34" s="186"/>
      <c r="L34" s="194" t="s">
        <v>29</v>
      </c>
      <c r="M34" s="195"/>
      <c r="N34" s="195"/>
      <c r="O34" s="196"/>
      <c r="P34" s="14">
        <v>30.900000000000002</v>
      </c>
      <c r="Q34" s="15">
        <v>0</v>
      </c>
      <c r="R34" s="15">
        <v>0</v>
      </c>
      <c r="S34" s="15"/>
      <c r="T34" s="15">
        <v>0</v>
      </c>
      <c r="U34" s="15"/>
      <c r="V34" s="15">
        <v>0</v>
      </c>
      <c r="W34" s="15"/>
      <c r="X34" s="15"/>
      <c r="Y34" s="15"/>
      <c r="Z34" s="15"/>
      <c r="AA34" s="15">
        <v>0</v>
      </c>
      <c r="AB34" s="15">
        <v>0</v>
      </c>
      <c r="AC34" s="15">
        <v>0</v>
      </c>
      <c r="AD34" s="15">
        <v>30.900000000000002</v>
      </c>
      <c r="AE34" s="16"/>
    </row>
    <row r="35" spans="1:31" ht="15.75">
      <c r="A35" s="38"/>
      <c r="B35" s="44"/>
      <c r="C35" s="45"/>
      <c r="D35" s="45"/>
      <c r="E35" s="50"/>
      <c r="F35" s="50"/>
      <c r="G35" s="46" t="s">
        <v>163</v>
      </c>
      <c r="H35" s="49">
        <v>407.22</v>
      </c>
      <c r="I35" s="56"/>
      <c r="J35" s="7"/>
      <c r="K35" s="186"/>
      <c r="L35" s="194" t="s">
        <v>30</v>
      </c>
      <c r="M35" s="195"/>
      <c r="N35" s="195"/>
      <c r="O35" s="196"/>
      <c r="P35" s="14">
        <v>927.1</v>
      </c>
      <c r="Q35" s="15">
        <v>0</v>
      </c>
      <c r="R35" s="15">
        <v>0</v>
      </c>
      <c r="S35" s="15"/>
      <c r="T35" s="15">
        <v>0</v>
      </c>
      <c r="U35" s="15"/>
      <c r="V35" s="15">
        <v>136.39999999999998</v>
      </c>
      <c r="W35" s="15"/>
      <c r="X35" s="15"/>
      <c r="Y35" s="15"/>
      <c r="Z35" s="15"/>
      <c r="AA35" s="15">
        <v>655</v>
      </c>
      <c r="AB35" s="15">
        <v>0</v>
      </c>
      <c r="AC35" s="15">
        <v>27.5</v>
      </c>
      <c r="AD35" s="15">
        <v>108.2</v>
      </c>
      <c r="AE35" s="16"/>
    </row>
    <row r="36" spans="1:31" ht="15.75" customHeight="1">
      <c r="A36" s="38"/>
      <c r="B36" s="44"/>
      <c r="C36" s="45"/>
      <c r="D36" s="45"/>
      <c r="E36" s="50"/>
      <c r="F36" s="50"/>
      <c r="G36" s="46" t="s">
        <v>164</v>
      </c>
      <c r="H36" s="49">
        <v>2744.61</v>
      </c>
      <c r="I36" s="56"/>
      <c r="J36" s="7"/>
      <c r="K36" s="186"/>
      <c r="L36" s="188" t="s">
        <v>31</v>
      </c>
      <c r="M36" s="189"/>
      <c r="N36" s="189"/>
      <c r="O36" s="190"/>
      <c r="P36" s="14">
        <v>1808.9999999999998</v>
      </c>
      <c r="Q36" s="15">
        <v>77.9</v>
      </c>
      <c r="R36" s="15">
        <v>18</v>
      </c>
      <c r="S36" s="15"/>
      <c r="T36" s="15">
        <v>143.4</v>
      </c>
      <c r="U36" s="15"/>
      <c r="V36" s="15">
        <v>0</v>
      </c>
      <c r="W36" s="15"/>
      <c r="X36" s="15"/>
      <c r="Y36" s="15"/>
      <c r="Z36" s="15"/>
      <c r="AA36" s="15">
        <v>572</v>
      </c>
      <c r="AB36" s="15">
        <v>0</v>
      </c>
      <c r="AC36" s="15">
        <v>277.4</v>
      </c>
      <c r="AD36" s="15">
        <v>720.3</v>
      </c>
      <c r="AE36" s="16"/>
    </row>
    <row r="37" spans="1:31" ht="15.75" customHeight="1">
      <c r="A37" s="38"/>
      <c r="B37" s="44"/>
      <c r="C37" s="45"/>
      <c r="D37" s="45"/>
      <c r="E37" s="50"/>
      <c r="F37" s="50"/>
      <c r="G37" s="46" t="s">
        <v>165</v>
      </c>
      <c r="H37" s="49">
        <v>0</v>
      </c>
      <c r="I37" s="56"/>
      <c r="J37" s="7"/>
      <c r="K37" s="186"/>
      <c r="L37" s="188" t="s">
        <v>32</v>
      </c>
      <c r="M37" s="189"/>
      <c r="N37" s="189"/>
      <c r="O37" s="190"/>
      <c r="P37" s="14">
        <v>0</v>
      </c>
      <c r="Q37" s="15">
        <v>0</v>
      </c>
      <c r="R37" s="15">
        <v>0</v>
      </c>
      <c r="S37" s="15"/>
      <c r="T37" s="15">
        <v>0</v>
      </c>
      <c r="U37" s="15"/>
      <c r="V37" s="15">
        <v>0</v>
      </c>
      <c r="W37" s="15"/>
      <c r="X37" s="15"/>
      <c r="Y37" s="15"/>
      <c r="Z37" s="15"/>
      <c r="AA37" s="15">
        <v>0</v>
      </c>
      <c r="AB37" s="15">
        <v>0</v>
      </c>
      <c r="AC37" s="15">
        <v>0</v>
      </c>
      <c r="AD37" s="15">
        <v>0</v>
      </c>
      <c r="AE37" s="16"/>
    </row>
    <row r="38" spans="1:31" ht="15.75">
      <c r="A38" s="38"/>
      <c r="B38" s="44"/>
      <c r="C38" s="45"/>
      <c r="D38" s="45"/>
      <c r="E38" s="50"/>
      <c r="F38" s="50"/>
      <c r="G38" s="46" t="s">
        <v>166</v>
      </c>
      <c r="H38" s="49">
        <v>6.16</v>
      </c>
      <c r="I38" s="56"/>
      <c r="J38" s="7"/>
      <c r="K38" s="186"/>
      <c r="L38" s="188" t="s">
        <v>33</v>
      </c>
      <c r="M38" s="189"/>
      <c r="N38" s="189"/>
      <c r="O38" s="190"/>
      <c r="P38" s="14">
        <v>12.7</v>
      </c>
      <c r="Q38" s="15">
        <v>0</v>
      </c>
      <c r="R38" s="15">
        <v>12.7</v>
      </c>
      <c r="S38" s="15"/>
      <c r="T38" s="15">
        <v>0</v>
      </c>
      <c r="U38" s="15"/>
      <c r="V38" s="15">
        <v>0</v>
      </c>
      <c r="W38" s="15"/>
      <c r="X38" s="15"/>
      <c r="Y38" s="15"/>
      <c r="Z38" s="15"/>
      <c r="AA38" s="15">
        <v>0</v>
      </c>
      <c r="AB38" s="15">
        <v>0</v>
      </c>
      <c r="AC38" s="15">
        <v>0</v>
      </c>
      <c r="AD38" s="15">
        <v>0</v>
      </c>
      <c r="AE38" s="16"/>
    </row>
    <row r="39" spans="1:31" ht="15.75">
      <c r="A39" s="38"/>
      <c r="B39" s="44"/>
      <c r="C39" s="45"/>
      <c r="D39" s="45"/>
      <c r="E39" s="50"/>
      <c r="F39" s="50"/>
      <c r="G39" s="46" t="s">
        <v>167</v>
      </c>
      <c r="H39" s="49">
        <v>460.35</v>
      </c>
      <c r="I39" s="56"/>
      <c r="J39" s="17" t="s">
        <v>12</v>
      </c>
      <c r="K39" s="187"/>
      <c r="L39" s="194" t="s">
        <v>34</v>
      </c>
      <c r="M39" s="195"/>
      <c r="N39" s="195"/>
      <c r="O39" s="196"/>
      <c r="P39" s="18">
        <v>674.0999999999999</v>
      </c>
      <c r="Q39" s="19">
        <v>67.8</v>
      </c>
      <c r="R39" s="19">
        <v>0</v>
      </c>
      <c r="S39" s="19"/>
      <c r="T39" s="19">
        <v>23.5</v>
      </c>
      <c r="U39" s="19"/>
      <c r="V39" s="19">
        <v>0</v>
      </c>
      <c r="W39" s="19"/>
      <c r="X39" s="19"/>
      <c r="Y39" s="19"/>
      <c r="Z39" s="19"/>
      <c r="AA39" s="19">
        <v>519</v>
      </c>
      <c r="AB39" s="19">
        <v>0</v>
      </c>
      <c r="AC39" s="19">
        <v>63.800000000000004</v>
      </c>
      <c r="AD39" s="19">
        <v>0</v>
      </c>
      <c r="AE39" s="20"/>
    </row>
    <row r="40" spans="1:31" ht="15.75" customHeight="1">
      <c r="A40" s="38"/>
      <c r="B40" s="44"/>
      <c r="C40" s="45"/>
      <c r="D40" s="45"/>
      <c r="E40" s="50"/>
      <c r="F40" s="50"/>
      <c r="G40" s="46" t="s">
        <v>35</v>
      </c>
      <c r="H40" s="49">
        <v>10.229999999999999</v>
      </c>
      <c r="I40" s="56"/>
      <c r="J40" s="7"/>
      <c r="K40" s="185" t="s">
        <v>3</v>
      </c>
      <c r="L40" s="194" t="s">
        <v>35</v>
      </c>
      <c r="M40" s="195"/>
      <c r="N40" s="195"/>
      <c r="O40" s="196"/>
      <c r="P40" s="22">
        <v>7.199999999999999</v>
      </c>
      <c r="Q40" s="23">
        <v>0</v>
      </c>
      <c r="R40" s="23">
        <v>7.199999999999999</v>
      </c>
      <c r="S40" s="23"/>
      <c r="T40" s="23">
        <v>0</v>
      </c>
      <c r="U40" s="23"/>
      <c r="V40" s="23">
        <v>0</v>
      </c>
      <c r="W40" s="23"/>
      <c r="X40" s="23"/>
      <c r="Y40" s="23"/>
      <c r="Z40" s="23"/>
      <c r="AA40" s="23">
        <v>0</v>
      </c>
      <c r="AB40" s="23">
        <v>0</v>
      </c>
      <c r="AC40" s="23">
        <v>0</v>
      </c>
      <c r="AD40" s="23">
        <v>0</v>
      </c>
      <c r="AE40" s="24"/>
    </row>
    <row r="41" spans="1:31" ht="15.75" customHeight="1">
      <c r="A41" s="38"/>
      <c r="B41" s="44"/>
      <c r="C41" s="45"/>
      <c r="D41" s="45"/>
      <c r="E41" s="50"/>
      <c r="F41" s="50"/>
      <c r="G41" s="46" t="s">
        <v>168</v>
      </c>
      <c r="H41" s="49">
        <v>41.36000000000001</v>
      </c>
      <c r="I41" s="56"/>
      <c r="J41" s="7"/>
      <c r="K41" s="186"/>
      <c r="L41" s="194" t="s">
        <v>36</v>
      </c>
      <c r="M41" s="195"/>
      <c r="N41" s="195"/>
      <c r="O41" s="196"/>
      <c r="P41" s="14">
        <v>44.4</v>
      </c>
      <c r="Q41" s="15">
        <v>12.5</v>
      </c>
      <c r="R41" s="15">
        <v>20.5</v>
      </c>
      <c r="S41" s="15"/>
      <c r="T41" s="15">
        <v>0</v>
      </c>
      <c r="U41" s="15"/>
      <c r="V41" s="15">
        <v>0</v>
      </c>
      <c r="W41" s="15"/>
      <c r="X41" s="15"/>
      <c r="Y41" s="15"/>
      <c r="Z41" s="15"/>
      <c r="AA41" s="15">
        <v>0</v>
      </c>
      <c r="AB41" s="15">
        <v>0</v>
      </c>
      <c r="AC41" s="15">
        <v>11.4</v>
      </c>
      <c r="AD41" s="15">
        <v>0</v>
      </c>
      <c r="AE41" s="16"/>
    </row>
    <row r="42" spans="1:31" ht="15.75" customHeight="1">
      <c r="A42" s="38"/>
      <c r="B42" s="44"/>
      <c r="C42" s="45"/>
      <c r="D42" s="45"/>
      <c r="E42" s="50"/>
      <c r="F42" s="50"/>
      <c r="G42" s="46" t="s">
        <v>169</v>
      </c>
      <c r="H42" s="49">
        <v>627.3299999999999</v>
      </c>
      <c r="I42" s="56"/>
      <c r="J42" s="7"/>
      <c r="K42" s="186"/>
      <c r="L42" s="191" t="s">
        <v>37</v>
      </c>
      <c r="M42" s="192"/>
      <c r="N42" s="192"/>
      <c r="O42" s="193"/>
      <c r="P42" s="14">
        <v>539.6</v>
      </c>
      <c r="Q42" s="15">
        <v>90.8</v>
      </c>
      <c r="R42" s="15">
        <v>24.6</v>
      </c>
      <c r="S42" s="15"/>
      <c r="T42" s="15">
        <v>0</v>
      </c>
      <c r="U42" s="15"/>
      <c r="V42" s="15">
        <v>64.6</v>
      </c>
      <c r="W42" s="15"/>
      <c r="X42" s="15"/>
      <c r="Y42" s="15"/>
      <c r="Z42" s="15"/>
      <c r="AA42" s="15">
        <v>125</v>
      </c>
      <c r="AB42" s="15">
        <v>65</v>
      </c>
      <c r="AC42" s="15">
        <v>37.5</v>
      </c>
      <c r="AD42" s="15">
        <v>132.1</v>
      </c>
      <c r="AE42" s="16"/>
    </row>
    <row r="43" spans="1:31" ht="15.75" customHeight="1">
      <c r="A43" s="38"/>
      <c r="B43" s="44"/>
      <c r="C43" s="45"/>
      <c r="D43" s="45"/>
      <c r="E43" s="50"/>
      <c r="F43" s="50"/>
      <c r="G43" s="46" t="s">
        <v>170</v>
      </c>
      <c r="H43" s="49">
        <v>66</v>
      </c>
      <c r="I43" s="56"/>
      <c r="J43" s="7"/>
      <c r="K43" s="186"/>
      <c r="L43" s="191" t="s">
        <v>38</v>
      </c>
      <c r="M43" s="192"/>
      <c r="N43" s="192"/>
      <c r="O43" s="193"/>
      <c r="P43" s="14">
        <v>140</v>
      </c>
      <c r="Q43" s="15">
        <v>0</v>
      </c>
      <c r="R43" s="15">
        <v>0</v>
      </c>
      <c r="S43" s="15"/>
      <c r="T43" s="15">
        <v>0</v>
      </c>
      <c r="U43" s="15"/>
      <c r="V43" s="15">
        <v>0</v>
      </c>
      <c r="W43" s="15"/>
      <c r="X43" s="15"/>
      <c r="Y43" s="15"/>
      <c r="Z43" s="15"/>
      <c r="AA43" s="15">
        <v>140</v>
      </c>
      <c r="AB43" s="15">
        <v>0</v>
      </c>
      <c r="AC43" s="15">
        <v>0</v>
      </c>
      <c r="AD43" s="15">
        <v>0</v>
      </c>
      <c r="AE43" s="16"/>
    </row>
    <row r="44" spans="1:31" ht="15.75" customHeight="1">
      <c r="A44" s="38"/>
      <c r="B44" s="44"/>
      <c r="C44" s="45"/>
      <c r="D44" s="45"/>
      <c r="E44" s="50"/>
      <c r="F44" s="50"/>
      <c r="G44" s="46" t="s">
        <v>171</v>
      </c>
      <c r="H44" s="49">
        <v>55</v>
      </c>
      <c r="I44" s="56"/>
      <c r="J44" s="7"/>
      <c r="K44" s="186"/>
      <c r="L44" s="191" t="s">
        <v>39</v>
      </c>
      <c r="M44" s="192"/>
      <c r="N44" s="192"/>
      <c r="O44" s="193"/>
      <c r="P44" s="14">
        <v>108</v>
      </c>
      <c r="Q44" s="15">
        <v>0</v>
      </c>
      <c r="R44" s="15">
        <v>0</v>
      </c>
      <c r="S44" s="15"/>
      <c r="T44" s="15">
        <v>0</v>
      </c>
      <c r="U44" s="15"/>
      <c r="V44" s="15">
        <v>0</v>
      </c>
      <c r="W44" s="15"/>
      <c r="X44" s="15"/>
      <c r="Y44" s="15"/>
      <c r="Z44" s="15"/>
      <c r="AA44" s="15">
        <v>108</v>
      </c>
      <c r="AB44" s="15">
        <v>0</v>
      </c>
      <c r="AC44" s="15">
        <v>0</v>
      </c>
      <c r="AD44" s="15">
        <v>0</v>
      </c>
      <c r="AE44" s="16"/>
    </row>
    <row r="45" spans="1:31" ht="15.75" customHeight="1">
      <c r="A45" s="38"/>
      <c r="B45" s="44"/>
      <c r="C45" s="45"/>
      <c r="D45" s="45"/>
      <c r="E45" s="50"/>
      <c r="F45" s="50"/>
      <c r="G45" s="46" t="s">
        <v>172</v>
      </c>
      <c r="H45" s="49">
        <v>66</v>
      </c>
      <c r="I45" s="56"/>
      <c r="J45" s="7"/>
      <c r="K45" s="186"/>
      <c r="L45" s="191" t="s">
        <v>40</v>
      </c>
      <c r="M45" s="192"/>
      <c r="N45" s="192"/>
      <c r="O45" s="193"/>
      <c r="P45" s="14">
        <v>125</v>
      </c>
      <c r="Q45" s="15">
        <v>0</v>
      </c>
      <c r="R45" s="15">
        <v>0</v>
      </c>
      <c r="S45" s="15"/>
      <c r="T45" s="15">
        <v>0</v>
      </c>
      <c r="U45" s="15"/>
      <c r="V45" s="15">
        <v>0</v>
      </c>
      <c r="W45" s="15"/>
      <c r="X45" s="15"/>
      <c r="Y45" s="15"/>
      <c r="Z45" s="15"/>
      <c r="AA45" s="15">
        <v>125</v>
      </c>
      <c r="AB45" s="15">
        <v>0</v>
      </c>
      <c r="AC45" s="15">
        <v>0</v>
      </c>
      <c r="AD45" s="15">
        <v>0</v>
      </c>
      <c r="AE45" s="16"/>
    </row>
    <row r="46" spans="1:31" ht="15.75" customHeight="1">
      <c r="A46" s="38"/>
      <c r="B46" s="44"/>
      <c r="C46" s="45"/>
      <c r="D46" s="45"/>
      <c r="E46" s="50"/>
      <c r="F46" s="50"/>
      <c r="G46" s="46" t="s">
        <v>173</v>
      </c>
      <c r="H46" s="49">
        <v>21.890000000000004</v>
      </c>
      <c r="I46" s="56"/>
      <c r="J46" s="7"/>
      <c r="K46" s="186"/>
      <c r="L46" s="191" t="s">
        <v>41</v>
      </c>
      <c r="M46" s="192"/>
      <c r="N46" s="192"/>
      <c r="O46" s="193"/>
      <c r="P46" s="14">
        <v>6.1000000000000005</v>
      </c>
      <c r="Q46" s="15">
        <v>0</v>
      </c>
      <c r="R46" s="15">
        <v>6.1000000000000005</v>
      </c>
      <c r="S46" s="15"/>
      <c r="T46" s="15">
        <v>0</v>
      </c>
      <c r="U46" s="15"/>
      <c r="V46" s="15">
        <v>0</v>
      </c>
      <c r="W46" s="15"/>
      <c r="X46" s="15"/>
      <c r="Y46" s="15"/>
      <c r="Z46" s="15"/>
      <c r="AA46" s="15">
        <v>0</v>
      </c>
      <c r="AB46" s="15">
        <v>0</v>
      </c>
      <c r="AC46" s="15">
        <v>0</v>
      </c>
      <c r="AD46" s="15">
        <v>0</v>
      </c>
      <c r="AE46" s="16"/>
    </row>
    <row r="47" spans="1:31" ht="15.75" customHeight="1">
      <c r="A47" s="38"/>
      <c r="B47" s="44"/>
      <c r="C47" s="45"/>
      <c r="D47" s="45"/>
      <c r="E47" s="50"/>
      <c r="F47" s="50"/>
      <c r="G47" s="46" t="s">
        <v>174</v>
      </c>
      <c r="H47" s="49">
        <v>146.96</v>
      </c>
      <c r="I47" s="56"/>
      <c r="J47" s="7"/>
      <c r="K47" s="186"/>
      <c r="L47" s="194" t="s">
        <v>138</v>
      </c>
      <c r="M47" s="195"/>
      <c r="N47" s="195"/>
      <c r="O47" s="196"/>
      <c r="P47" s="14">
        <v>158</v>
      </c>
      <c r="Q47" s="15">
        <v>0</v>
      </c>
      <c r="R47" s="15">
        <v>6.5</v>
      </c>
      <c r="S47" s="15"/>
      <c r="T47" s="15">
        <v>0</v>
      </c>
      <c r="U47" s="15"/>
      <c r="V47" s="15">
        <v>49.599999999999994</v>
      </c>
      <c r="W47" s="15"/>
      <c r="X47" s="15"/>
      <c r="Y47" s="15"/>
      <c r="Z47" s="15"/>
      <c r="AA47" s="15">
        <v>0</v>
      </c>
      <c r="AB47" s="15">
        <v>0</v>
      </c>
      <c r="AC47" s="15">
        <v>0</v>
      </c>
      <c r="AD47" s="15">
        <v>101.89999999999999</v>
      </c>
      <c r="AE47" s="16"/>
    </row>
    <row r="48" spans="1:31" ht="15.75">
      <c r="A48" s="38"/>
      <c r="B48" s="44"/>
      <c r="C48" s="45"/>
      <c r="D48" s="45"/>
      <c r="E48" s="50"/>
      <c r="F48" s="50"/>
      <c r="G48" s="46" t="s">
        <v>175</v>
      </c>
      <c r="H48" s="49">
        <v>144.76000000000005</v>
      </c>
      <c r="I48" s="56"/>
      <c r="J48" s="7"/>
      <c r="K48" s="186"/>
      <c r="L48" s="194" t="s">
        <v>42</v>
      </c>
      <c r="M48" s="195"/>
      <c r="N48" s="195"/>
      <c r="O48" s="196"/>
      <c r="P48" s="14">
        <v>89.10000000000001</v>
      </c>
      <c r="Q48" s="15">
        <v>0</v>
      </c>
      <c r="R48" s="15">
        <v>14.299999999999999</v>
      </c>
      <c r="S48" s="15"/>
      <c r="T48" s="15">
        <v>0</v>
      </c>
      <c r="U48" s="15"/>
      <c r="V48" s="15">
        <v>0</v>
      </c>
      <c r="W48" s="15"/>
      <c r="X48" s="15"/>
      <c r="Y48" s="15"/>
      <c r="Z48" s="15"/>
      <c r="AA48" s="15">
        <v>0</v>
      </c>
      <c r="AB48" s="15">
        <v>0</v>
      </c>
      <c r="AC48" s="15">
        <v>45.400000000000006</v>
      </c>
      <c r="AD48" s="15">
        <v>29.400000000000002</v>
      </c>
      <c r="AE48" s="16"/>
    </row>
    <row r="49" spans="1:31" ht="15.75">
      <c r="A49" s="38"/>
      <c r="B49" s="44"/>
      <c r="C49" s="45"/>
      <c r="D49" s="45"/>
      <c r="E49" s="50"/>
      <c r="F49" s="50"/>
      <c r="G49" s="46" t="s">
        <v>176</v>
      </c>
      <c r="H49" s="49">
        <v>992.09</v>
      </c>
      <c r="I49" s="56"/>
      <c r="J49" s="7"/>
      <c r="K49" s="186"/>
      <c r="L49" s="194" t="s">
        <v>43</v>
      </c>
      <c r="M49" s="195"/>
      <c r="N49" s="195"/>
      <c r="O49" s="196"/>
      <c r="P49" s="14">
        <v>937.3000000000001</v>
      </c>
      <c r="Q49" s="15">
        <v>0</v>
      </c>
      <c r="R49" s="15">
        <v>2.3999999999999995</v>
      </c>
      <c r="S49" s="15"/>
      <c r="T49" s="15">
        <v>21.3</v>
      </c>
      <c r="U49" s="15"/>
      <c r="V49" s="15">
        <v>424.7</v>
      </c>
      <c r="W49" s="15"/>
      <c r="X49" s="15"/>
      <c r="Y49" s="15"/>
      <c r="Z49" s="15"/>
      <c r="AA49" s="15">
        <v>0</v>
      </c>
      <c r="AB49" s="15">
        <v>0</v>
      </c>
      <c r="AC49" s="15">
        <v>118.6</v>
      </c>
      <c r="AD49" s="15">
        <v>370.30000000000007</v>
      </c>
      <c r="AE49" s="16"/>
    </row>
    <row r="50" spans="1:31" ht="15.75" customHeight="1">
      <c r="A50" s="38"/>
      <c r="B50" s="44"/>
      <c r="C50" s="45"/>
      <c r="D50" s="45"/>
      <c r="E50" s="50"/>
      <c r="F50" s="50"/>
      <c r="G50" s="46" t="s">
        <v>177</v>
      </c>
      <c r="H50" s="49">
        <v>670.34</v>
      </c>
      <c r="I50" s="56"/>
      <c r="J50" s="17" t="s">
        <v>12</v>
      </c>
      <c r="K50" s="187"/>
      <c r="L50" s="194" t="s">
        <v>44</v>
      </c>
      <c r="M50" s="195"/>
      <c r="N50" s="195"/>
      <c r="O50" s="196"/>
      <c r="P50" s="18">
        <v>709.8</v>
      </c>
      <c r="Q50" s="19">
        <v>0.1</v>
      </c>
      <c r="R50" s="19">
        <v>0</v>
      </c>
      <c r="S50" s="19"/>
      <c r="T50" s="19">
        <v>26.6</v>
      </c>
      <c r="U50" s="19"/>
      <c r="V50" s="19">
        <v>338.79999999999995</v>
      </c>
      <c r="W50" s="19"/>
      <c r="X50" s="19"/>
      <c r="Y50" s="19"/>
      <c r="Z50" s="19"/>
      <c r="AA50" s="19">
        <v>0</v>
      </c>
      <c r="AB50" s="19">
        <v>0</v>
      </c>
      <c r="AC50" s="19">
        <v>28.099999999999998</v>
      </c>
      <c r="AD50" s="19">
        <v>316.2</v>
      </c>
      <c r="AE50" s="20"/>
    </row>
    <row r="51" spans="1:31" ht="15.75">
      <c r="A51" s="38"/>
      <c r="B51" s="44"/>
      <c r="C51" s="45"/>
      <c r="D51" s="45"/>
      <c r="E51" s="50"/>
      <c r="F51" s="50"/>
      <c r="G51" s="46" t="s">
        <v>178</v>
      </c>
      <c r="H51" s="49">
        <v>2323.97</v>
      </c>
      <c r="I51" s="56"/>
      <c r="J51" s="7"/>
      <c r="K51" s="185" t="s">
        <v>3</v>
      </c>
      <c r="L51" s="194" t="s">
        <v>45</v>
      </c>
      <c r="M51" s="195"/>
      <c r="N51" s="195"/>
      <c r="O51" s="196"/>
      <c r="P51" s="22">
        <v>2084.7000000000003</v>
      </c>
      <c r="Q51" s="23">
        <v>717.8</v>
      </c>
      <c r="R51" s="23">
        <v>17.299999999999997</v>
      </c>
      <c r="S51" s="23"/>
      <c r="T51" s="23">
        <v>93.9</v>
      </c>
      <c r="U51" s="23"/>
      <c r="V51" s="23">
        <v>374.8</v>
      </c>
      <c r="W51" s="23"/>
      <c r="X51" s="23"/>
      <c r="Y51" s="23"/>
      <c r="Z51" s="23"/>
      <c r="AA51" s="23">
        <v>353</v>
      </c>
      <c r="AB51" s="23">
        <v>33.7</v>
      </c>
      <c r="AC51" s="23">
        <v>147.9</v>
      </c>
      <c r="AD51" s="23">
        <v>346.3</v>
      </c>
      <c r="AE51" s="24"/>
    </row>
    <row r="52" spans="1:31" ht="15.75">
      <c r="A52" s="38"/>
      <c r="B52" s="44"/>
      <c r="C52" s="45"/>
      <c r="D52" s="45"/>
      <c r="E52" s="50"/>
      <c r="F52" s="50"/>
      <c r="G52" s="46" t="s">
        <v>46</v>
      </c>
      <c r="H52" s="49">
        <v>17.6</v>
      </c>
      <c r="I52" s="56"/>
      <c r="J52" s="7"/>
      <c r="K52" s="186"/>
      <c r="L52" s="194" t="s">
        <v>46</v>
      </c>
      <c r="M52" s="195"/>
      <c r="N52" s="195"/>
      <c r="O52" s="196"/>
      <c r="P52" s="14">
        <v>0</v>
      </c>
      <c r="Q52" s="15">
        <v>0</v>
      </c>
      <c r="R52" s="15">
        <v>0</v>
      </c>
      <c r="S52" s="15"/>
      <c r="T52" s="15">
        <v>0</v>
      </c>
      <c r="U52" s="15"/>
      <c r="V52" s="15">
        <v>0</v>
      </c>
      <c r="W52" s="15"/>
      <c r="X52" s="15"/>
      <c r="Y52" s="15"/>
      <c r="Z52" s="15"/>
      <c r="AA52" s="15">
        <v>0</v>
      </c>
      <c r="AB52" s="15">
        <v>0</v>
      </c>
      <c r="AC52" s="15">
        <v>0</v>
      </c>
      <c r="AD52" s="15">
        <v>0</v>
      </c>
      <c r="AE52" s="16"/>
    </row>
    <row r="53" spans="1:31" ht="15.75" customHeight="1">
      <c r="A53" s="38"/>
      <c r="B53" s="44"/>
      <c r="C53" s="45"/>
      <c r="D53" s="45"/>
      <c r="E53" s="50"/>
      <c r="F53" s="50"/>
      <c r="G53" s="46" t="s">
        <v>47</v>
      </c>
      <c r="H53" s="49">
        <v>915.7499999999999</v>
      </c>
      <c r="I53" s="56"/>
      <c r="J53" s="7"/>
      <c r="K53" s="186"/>
      <c r="L53" s="188" t="s">
        <v>47</v>
      </c>
      <c r="M53" s="189"/>
      <c r="N53" s="189"/>
      <c r="O53" s="190"/>
      <c r="P53" s="14">
        <v>709.2</v>
      </c>
      <c r="Q53" s="15">
        <v>35.1</v>
      </c>
      <c r="R53" s="15">
        <v>12.9</v>
      </c>
      <c r="S53" s="15"/>
      <c r="T53" s="15">
        <v>41.099999999999994</v>
      </c>
      <c r="U53" s="15"/>
      <c r="V53" s="15">
        <v>247.3</v>
      </c>
      <c r="W53" s="15"/>
      <c r="X53" s="15"/>
      <c r="Y53" s="15"/>
      <c r="Z53" s="15"/>
      <c r="AA53" s="15">
        <v>107</v>
      </c>
      <c r="AB53" s="15">
        <v>0</v>
      </c>
      <c r="AC53" s="15">
        <v>86.5</v>
      </c>
      <c r="AD53" s="15">
        <v>179.3</v>
      </c>
      <c r="AE53" s="16"/>
    </row>
    <row r="54" spans="1:31" ht="15.75">
      <c r="A54" s="38"/>
      <c r="B54" s="44"/>
      <c r="C54" s="45"/>
      <c r="D54" s="45"/>
      <c r="E54" s="50"/>
      <c r="F54" s="50"/>
      <c r="G54" s="46" t="s">
        <v>179</v>
      </c>
      <c r="H54" s="49">
        <v>321.20000000000005</v>
      </c>
      <c r="I54" s="56"/>
      <c r="J54" s="7"/>
      <c r="K54" s="186"/>
      <c r="L54" s="194" t="s">
        <v>48</v>
      </c>
      <c r="M54" s="195"/>
      <c r="N54" s="195"/>
      <c r="O54" s="196"/>
      <c r="P54" s="14">
        <v>226.2</v>
      </c>
      <c r="Q54" s="15">
        <v>22.2</v>
      </c>
      <c r="R54" s="15">
        <v>6</v>
      </c>
      <c r="S54" s="15"/>
      <c r="T54" s="15">
        <v>0</v>
      </c>
      <c r="U54" s="15"/>
      <c r="V54" s="15">
        <v>0</v>
      </c>
      <c r="W54" s="15"/>
      <c r="X54" s="15"/>
      <c r="Y54" s="15"/>
      <c r="Z54" s="15"/>
      <c r="AA54" s="15">
        <v>198</v>
      </c>
      <c r="AB54" s="15">
        <v>0</v>
      </c>
      <c r="AC54" s="15">
        <v>0</v>
      </c>
      <c r="AD54" s="15">
        <v>0</v>
      </c>
      <c r="AE54" s="16"/>
    </row>
    <row r="55" spans="1:31" ht="15.75">
      <c r="A55" s="38"/>
      <c r="B55" s="44"/>
      <c r="C55" s="45"/>
      <c r="D55" s="45"/>
      <c r="E55" s="50"/>
      <c r="F55" s="50"/>
      <c r="G55" s="46" t="s">
        <v>326</v>
      </c>
      <c r="H55" s="49">
        <v>76.22999999999999</v>
      </c>
      <c r="I55" s="56"/>
      <c r="J55" s="7"/>
      <c r="K55" s="186"/>
      <c r="L55" s="194" t="s">
        <v>49</v>
      </c>
      <c r="M55" s="195"/>
      <c r="N55" s="195"/>
      <c r="O55" s="196"/>
      <c r="P55" s="14">
        <v>151.5</v>
      </c>
      <c r="Q55" s="15">
        <v>0</v>
      </c>
      <c r="R55" s="15">
        <v>0</v>
      </c>
      <c r="S55" s="15"/>
      <c r="T55" s="15">
        <v>0</v>
      </c>
      <c r="U55" s="15"/>
      <c r="V55" s="15">
        <v>0</v>
      </c>
      <c r="W55" s="15"/>
      <c r="X55" s="15"/>
      <c r="Y55" s="15"/>
      <c r="Z55" s="15"/>
      <c r="AA55" s="15">
        <v>0</v>
      </c>
      <c r="AB55" s="15">
        <v>0</v>
      </c>
      <c r="AC55" s="15">
        <v>101.2</v>
      </c>
      <c r="AD55" s="15">
        <v>50.3</v>
      </c>
      <c r="AE55" s="16"/>
    </row>
    <row r="56" spans="1:31" ht="15.75">
      <c r="A56" s="38"/>
      <c r="B56" s="44"/>
      <c r="C56" s="45"/>
      <c r="D56" s="45"/>
      <c r="E56" s="50"/>
      <c r="F56" s="50"/>
      <c r="G56" s="46" t="s">
        <v>180</v>
      </c>
      <c r="H56" s="49">
        <v>572.2199999999999</v>
      </c>
      <c r="I56" s="56"/>
      <c r="J56" s="7"/>
      <c r="K56" s="186"/>
      <c r="L56" s="194" t="s">
        <v>50</v>
      </c>
      <c r="M56" s="195"/>
      <c r="N56" s="195"/>
      <c r="O56" s="196"/>
      <c r="P56" s="14">
        <v>935.1</v>
      </c>
      <c r="Q56" s="15">
        <v>28.2</v>
      </c>
      <c r="R56" s="15">
        <v>10.6</v>
      </c>
      <c r="S56" s="15"/>
      <c r="T56" s="15">
        <v>37.8</v>
      </c>
      <c r="U56" s="15"/>
      <c r="V56" s="15">
        <v>97.4</v>
      </c>
      <c r="W56" s="15"/>
      <c r="X56" s="15"/>
      <c r="Y56" s="15"/>
      <c r="Z56" s="15"/>
      <c r="AA56" s="15">
        <v>143</v>
      </c>
      <c r="AB56" s="15">
        <v>0</v>
      </c>
      <c r="AC56" s="15">
        <v>545</v>
      </c>
      <c r="AD56" s="15">
        <v>73.1</v>
      </c>
      <c r="AE56" s="16"/>
    </row>
    <row r="57" spans="1:31" ht="15.75">
      <c r="A57" s="38"/>
      <c r="B57" s="44"/>
      <c r="C57" s="45"/>
      <c r="D57" s="45"/>
      <c r="E57" s="50"/>
      <c r="F57" s="50"/>
      <c r="G57" s="46" t="s">
        <v>181</v>
      </c>
      <c r="H57" s="49">
        <v>911.35</v>
      </c>
      <c r="I57" s="56"/>
      <c r="J57" s="7"/>
      <c r="K57" s="186"/>
      <c r="L57" s="194" t="s">
        <v>51</v>
      </c>
      <c r="M57" s="195"/>
      <c r="N57" s="195"/>
      <c r="O57" s="196"/>
      <c r="P57" s="14">
        <v>841.9</v>
      </c>
      <c r="Q57" s="15">
        <v>62.599999999999994</v>
      </c>
      <c r="R57" s="15">
        <v>11.299999999999999</v>
      </c>
      <c r="S57" s="15"/>
      <c r="T57" s="15">
        <v>34.300000000000004</v>
      </c>
      <c r="U57" s="15"/>
      <c r="V57" s="15">
        <v>150.7</v>
      </c>
      <c r="W57" s="15"/>
      <c r="X57" s="15"/>
      <c r="Y57" s="15"/>
      <c r="Z57" s="15"/>
      <c r="AA57" s="15">
        <v>173</v>
      </c>
      <c r="AB57" s="15">
        <v>0</v>
      </c>
      <c r="AC57" s="15">
        <v>282.90000000000003</v>
      </c>
      <c r="AD57" s="15">
        <v>127.10000000000001</v>
      </c>
      <c r="AE57" s="16"/>
    </row>
    <row r="58" spans="1:31" ht="15.75" customHeight="1">
      <c r="A58" s="38"/>
      <c r="B58" s="44"/>
      <c r="C58" s="45"/>
      <c r="D58" s="45"/>
      <c r="E58" s="50"/>
      <c r="F58" s="50"/>
      <c r="G58" s="46" t="s">
        <v>52</v>
      </c>
      <c r="H58" s="49">
        <v>355.96</v>
      </c>
      <c r="I58" s="56"/>
      <c r="J58" s="7"/>
      <c r="K58" s="186"/>
      <c r="L58" s="194" t="s">
        <v>52</v>
      </c>
      <c r="M58" s="195"/>
      <c r="N58" s="195"/>
      <c r="O58" s="196"/>
      <c r="P58" s="14">
        <v>367.90000000000003</v>
      </c>
      <c r="Q58" s="15">
        <v>0</v>
      </c>
      <c r="R58" s="15">
        <v>14.7</v>
      </c>
      <c r="S58" s="15"/>
      <c r="T58" s="15">
        <v>0</v>
      </c>
      <c r="U58" s="15"/>
      <c r="V58" s="15">
        <v>114.6</v>
      </c>
      <c r="W58" s="15"/>
      <c r="X58" s="15"/>
      <c r="Y58" s="15"/>
      <c r="Z58" s="15"/>
      <c r="AA58" s="15">
        <v>133.3</v>
      </c>
      <c r="AB58" s="15">
        <v>0</v>
      </c>
      <c r="AC58" s="15">
        <v>0</v>
      </c>
      <c r="AD58" s="15">
        <v>105.3</v>
      </c>
      <c r="AE58" s="16"/>
    </row>
    <row r="59" spans="1:31" ht="15.75" customHeight="1">
      <c r="A59" s="38"/>
      <c r="B59" s="44"/>
      <c r="C59" s="45"/>
      <c r="D59" s="45"/>
      <c r="E59" s="50"/>
      <c r="F59" s="50"/>
      <c r="G59" s="46" t="s">
        <v>182</v>
      </c>
      <c r="H59" s="49">
        <v>693.7700000000002</v>
      </c>
      <c r="I59" s="56"/>
      <c r="J59" s="7"/>
      <c r="K59" s="186"/>
      <c r="L59" s="194" t="s">
        <v>53</v>
      </c>
      <c r="M59" s="195"/>
      <c r="N59" s="195"/>
      <c r="O59" s="196"/>
      <c r="P59" s="14">
        <v>951.7</v>
      </c>
      <c r="Q59" s="15">
        <v>28.099999999999998</v>
      </c>
      <c r="R59" s="15">
        <v>19.8</v>
      </c>
      <c r="S59" s="15"/>
      <c r="T59" s="15">
        <v>25</v>
      </c>
      <c r="U59" s="15"/>
      <c r="V59" s="15">
        <v>312.4</v>
      </c>
      <c r="W59" s="15"/>
      <c r="X59" s="15"/>
      <c r="Y59" s="15"/>
      <c r="Z59" s="15"/>
      <c r="AA59" s="15">
        <v>252.10000000000002</v>
      </c>
      <c r="AB59" s="15">
        <v>0</v>
      </c>
      <c r="AC59" s="15">
        <v>21.9</v>
      </c>
      <c r="AD59" s="15">
        <v>292.40000000000003</v>
      </c>
      <c r="AE59" s="16"/>
    </row>
    <row r="60" spans="1:31" ht="15.75" customHeight="1">
      <c r="A60" s="38"/>
      <c r="B60" s="44"/>
      <c r="C60" s="45"/>
      <c r="D60" s="45"/>
      <c r="E60" s="50"/>
      <c r="F60" s="50"/>
      <c r="G60" s="46" t="s">
        <v>183</v>
      </c>
      <c r="H60" s="49">
        <v>546.4799999999999</v>
      </c>
      <c r="I60" s="56"/>
      <c r="J60" s="7"/>
      <c r="K60" s="186"/>
      <c r="L60" s="194" t="s">
        <v>54</v>
      </c>
      <c r="M60" s="195"/>
      <c r="N60" s="195"/>
      <c r="O60" s="196"/>
      <c r="P60" s="14">
        <v>401.8</v>
      </c>
      <c r="Q60" s="15">
        <v>38.099999999999994</v>
      </c>
      <c r="R60" s="15">
        <v>5.9</v>
      </c>
      <c r="S60" s="15"/>
      <c r="T60" s="15">
        <v>0</v>
      </c>
      <c r="U60" s="15"/>
      <c r="V60" s="15">
        <v>0</v>
      </c>
      <c r="W60" s="15"/>
      <c r="X60" s="15"/>
      <c r="Y60" s="15"/>
      <c r="Z60" s="15"/>
      <c r="AA60" s="15">
        <v>259.1</v>
      </c>
      <c r="AB60" s="15">
        <v>0</v>
      </c>
      <c r="AC60" s="15">
        <v>98.7</v>
      </c>
      <c r="AD60" s="15">
        <v>0</v>
      </c>
      <c r="AE60" s="16"/>
    </row>
    <row r="61" spans="1:31" ht="15.75" customHeight="1">
      <c r="A61" s="38"/>
      <c r="B61" s="44"/>
      <c r="C61" s="45"/>
      <c r="D61" s="45"/>
      <c r="E61" s="50"/>
      <c r="F61" s="50"/>
      <c r="G61" s="46" t="s">
        <v>184</v>
      </c>
      <c r="H61" s="49">
        <v>10.45</v>
      </c>
      <c r="I61" s="56"/>
      <c r="J61" s="17" t="s">
        <v>12</v>
      </c>
      <c r="K61" s="187"/>
      <c r="L61" s="194" t="s">
        <v>55</v>
      </c>
      <c r="M61" s="195"/>
      <c r="N61" s="195"/>
      <c r="O61" s="196"/>
      <c r="P61" s="18">
        <v>42.2</v>
      </c>
      <c r="Q61" s="19">
        <v>0</v>
      </c>
      <c r="R61" s="19">
        <v>0</v>
      </c>
      <c r="S61" s="19"/>
      <c r="T61" s="19">
        <v>0</v>
      </c>
      <c r="U61" s="19"/>
      <c r="V61" s="19">
        <v>0</v>
      </c>
      <c r="W61" s="19"/>
      <c r="X61" s="19"/>
      <c r="Y61" s="19"/>
      <c r="Z61" s="19"/>
      <c r="AA61" s="19">
        <v>8</v>
      </c>
      <c r="AB61" s="19">
        <v>0</v>
      </c>
      <c r="AC61" s="19">
        <v>34.2</v>
      </c>
      <c r="AD61" s="19">
        <v>0</v>
      </c>
      <c r="AE61" s="20"/>
    </row>
    <row r="62" spans="1:31" ht="15.75">
      <c r="A62" s="38"/>
      <c r="B62" s="44"/>
      <c r="C62" s="45"/>
      <c r="D62" s="45"/>
      <c r="E62" s="50"/>
      <c r="F62" s="50"/>
      <c r="G62" s="46" t="s">
        <v>185</v>
      </c>
      <c r="H62" s="49">
        <v>3300.11</v>
      </c>
      <c r="I62" s="56"/>
      <c r="J62" s="7"/>
      <c r="K62" s="185" t="s">
        <v>3</v>
      </c>
      <c r="L62" s="194" t="s">
        <v>56</v>
      </c>
      <c r="M62" s="195"/>
      <c r="N62" s="195"/>
      <c r="O62" s="196"/>
      <c r="P62" s="22">
        <v>3652.7000000000007</v>
      </c>
      <c r="Q62" s="23">
        <v>951.2</v>
      </c>
      <c r="R62" s="23">
        <v>30.099999999999998</v>
      </c>
      <c r="S62" s="23"/>
      <c r="T62" s="23">
        <v>323.1</v>
      </c>
      <c r="U62" s="23"/>
      <c r="V62" s="23">
        <v>235</v>
      </c>
      <c r="W62" s="23"/>
      <c r="X62" s="23"/>
      <c r="Y62" s="23"/>
      <c r="Z62" s="23"/>
      <c r="AA62" s="23">
        <v>588.7</v>
      </c>
      <c r="AB62" s="23">
        <v>25.4</v>
      </c>
      <c r="AC62" s="23">
        <v>1268.2</v>
      </c>
      <c r="AD62" s="23">
        <v>231</v>
      </c>
      <c r="AE62" s="24"/>
    </row>
    <row r="63" spans="1:31" ht="15.75">
      <c r="A63" s="38"/>
      <c r="B63" s="44"/>
      <c r="C63" s="45"/>
      <c r="D63" s="45"/>
      <c r="E63" s="50"/>
      <c r="F63" s="50"/>
      <c r="G63" s="46" t="s">
        <v>186</v>
      </c>
      <c r="H63" s="49">
        <v>0</v>
      </c>
      <c r="I63" s="56"/>
      <c r="J63" s="7"/>
      <c r="K63" s="186"/>
      <c r="L63" s="191" t="s">
        <v>57</v>
      </c>
      <c r="M63" s="192"/>
      <c r="N63" s="192"/>
      <c r="O63" s="193"/>
      <c r="P63" s="14">
        <v>0</v>
      </c>
      <c r="Q63" s="15">
        <v>0</v>
      </c>
      <c r="R63" s="15">
        <v>0</v>
      </c>
      <c r="S63" s="15"/>
      <c r="T63" s="15">
        <v>0</v>
      </c>
      <c r="U63" s="15"/>
      <c r="V63" s="15">
        <v>0</v>
      </c>
      <c r="W63" s="15"/>
      <c r="X63" s="15"/>
      <c r="Y63" s="15"/>
      <c r="Z63" s="15"/>
      <c r="AA63" s="15">
        <v>0</v>
      </c>
      <c r="AB63" s="15">
        <v>0</v>
      </c>
      <c r="AC63" s="15">
        <v>0</v>
      </c>
      <c r="AD63" s="15">
        <v>0</v>
      </c>
      <c r="AE63" s="16"/>
    </row>
    <row r="64" spans="1:31" ht="15.75" customHeight="1">
      <c r="A64" s="38"/>
      <c r="B64" s="44"/>
      <c r="C64" s="45"/>
      <c r="D64" s="45"/>
      <c r="E64" s="50"/>
      <c r="F64" s="50"/>
      <c r="G64" s="46" t="s">
        <v>187</v>
      </c>
      <c r="H64" s="49">
        <v>6295.85</v>
      </c>
      <c r="I64" s="56"/>
      <c r="J64" s="7"/>
      <c r="K64" s="186"/>
      <c r="L64" s="191" t="s">
        <v>58</v>
      </c>
      <c r="M64" s="192"/>
      <c r="N64" s="192"/>
      <c r="O64" s="193"/>
      <c r="P64" s="14">
        <v>1886.7</v>
      </c>
      <c r="Q64" s="15">
        <v>0</v>
      </c>
      <c r="R64" s="15">
        <v>16.800000000000004</v>
      </c>
      <c r="S64" s="15"/>
      <c r="T64" s="15">
        <v>338.6</v>
      </c>
      <c r="U64" s="15"/>
      <c r="V64" s="15">
        <v>297.7</v>
      </c>
      <c r="W64" s="15"/>
      <c r="X64" s="15"/>
      <c r="Y64" s="15"/>
      <c r="Z64" s="15"/>
      <c r="AA64" s="15">
        <v>541.3</v>
      </c>
      <c r="AB64" s="15">
        <v>6.9</v>
      </c>
      <c r="AC64" s="15">
        <v>399.1</v>
      </c>
      <c r="AD64" s="15">
        <v>286.3</v>
      </c>
      <c r="AE64" s="16"/>
    </row>
    <row r="65" spans="1:31" ht="15.75">
      <c r="A65" s="38"/>
      <c r="B65" s="44"/>
      <c r="C65" s="45"/>
      <c r="D65" s="45"/>
      <c r="E65" s="50"/>
      <c r="F65" s="50"/>
      <c r="G65" s="46" t="s">
        <v>327</v>
      </c>
      <c r="H65" s="49">
        <v>5623.310000000001</v>
      </c>
      <c r="I65" s="56"/>
      <c r="J65" s="7"/>
      <c r="K65" s="186"/>
      <c r="L65" s="191" t="s">
        <v>59</v>
      </c>
      <c r="M65" s="192"/>
      <c r="N65" s="192"/>
      <c r="O65" s="193"/>
      <c r="P65" s="14">
        <v>6799.5</v>
      </c>
      <c r="Q65" s="15">
        <v>5331.5</v>
      </c>
      <c r="R65" s="15">
        <v>16.900000000000002</v>
      </c>
      <c r="S65" s="15"/>
      <c r="T65" s="15">
        <v>225.29999999999998</v>
      </c>
      <c r="U65" s="15"/>
      <c r="V65" s="15">
        <v>327.9</v>
      </c>
      <c r="W65" s="15"/>
      <c r="X65" s="15"/>
      <c r="Y65" s="15"/>
      <c r="Z65" s="15"/>
      <c r="AA65" s="15">
        <v>408.3</v>
      </c>
      <c r="AB65" s="15">
        <v>39</v>
      </c>
      <c r="AC65" s="15">
        <v>243</v>
      </c>
      <c r="AD65" s="15">
        <v>207.60000000000002</v>
      </c>
      <c r="AE65" s="16"/>
    </row>
    <row r="66" spans="1:31" ht="15.75">
      <c r="A66" s="38"/>
      <c r="B66" s="44"/>
      <c r="C66" s="45"/>
      <c r="D66" s="45"/>
      <c r="E66" s="50"/>
      <c r="F66" s="50"/>
      <c r="G66" s="46" t="s">
        <v>60</v>
      </c>
      <c r="H66" s="49">
        <v>93.60999999999999</v>
      </c>
      <c r="I66" s="56"/>
      <c r="J66" s="7"/>
      <c r="K66" s="186"/>
      <c r="L66" s="191" t="s">
        <v>60</v>
      </c>
      <c r="M66" s="192"/>
      <c r="N66" s="192"/>
      <c r="O66" s="193"/>
      <c r="P66" s="14">
        <v>0</v>
      </c>
      <c r="Q66" s="15">
        <v>0</v>
      </c>
      <c r="R66" s="15">
        <v>0</v>
      </c>
      <c r="S66" s="15"/>
      <c r="T66" s="15">
        <v>0</v>
      </c>
      <c r="U66" s="15"/>
      <c r="V66" s="15">
        <v>0</v>
      </c>
      <c r="W66" s="15"/>
      <c r="X66" s="15"/>
      <c r="Y66" s="15"/>
      <c r="Z66" s="15"/>
      <c r="AA66" s="15">
        <v>0</v>
      </c>
      <c r="AB66" s="15">
        <v>0</v>
      </c>
      <c r="AC66" s="15">
        <v>0</v>
      </c>
      <c r="AD66" s="15">
        <v>0</v>
      </c>
      <c r="AE66" s="16"/>
    </row>
    <row r="67" spans="1:31" ht="15.75">
      <c r="A67" s="38"/>
      <c r="B67" s="44"/>
      <c r="C67" s="45"/>
      <c r="D67" s="45"/>
      <c r="E67" s="50"/>
      <c r="F67" s="50"/>
      <c r="G67" s="46" t="s">
        <v>188</v>
      </c>
      <c r="H67" s="49">
        <v>4758.38</v>
      </c>
      <c r="I67" s="56"/>
      <c r="J67" s="7"/>
      <c r="K67" s="186"/>
      <c r="L67" s="188" t="s">
        <v>61</v>
      </c>
      <c r="M67" s="189"/>
      <c r="N67" s="189"/>
      <c r="O67" s="190"/>
      <c r="P67" s="14">
        <v>4107.900000000001</v>
      </c>
      <c r="Q67" s="15">
        <v>477.9</v>
      </c>
      <c r="R67" s="15">
        <v>9.100000000000001</v>
      </c>
      <c r="S67" s="15"/>
      <c r="T67" s="15">
        <v>106</v>
      </c>
      <c r="U67" s="15"/>
      <c r="V67" s="15">
        <v>672.9</v>
      </c>
      <c r="W67" s="15"/>
      <c r="X67" s="15"/>
      <c r="Y67" s="15"/>
      <c r="Z67" s="15"/>
      <c r="AA67" s="15">
        <v>484.0999999999999</v>
      </c>
      <c r="AB67" s="15">
        <v>36</v>
      </c>
      <c r="AC67" s="15">
        <v>455.9</v>
      </c>
      <c r="AD67" s="15">
        <v>1866.0000000000002</v>
      </c>
      <c r="AE67" s="16"/>
    </row>
    <row r="68" spans="1:31" ht="15.75">
      <c r="A68" s="38"/>
      <c r="B68" s="44"/>
      <c r="C68" s="45"/>
      <c r="D68" s="45"/>
      <c r="E68" s="50"/>
      <c r="F68" s="50"/>
      <c r="G68" s="46" t="s">
        <v>62</v>
      </c>
      <c r="H68" s="49">
        <v>0</v>
      </c>
      <c r="I68" s="56"/>
      <c r="J68" s="7"/>
      <c r="K68" s="186"/>
      <c r="L68" s="188" t="s">
        <v>62</v>
      </c>
      <c r="M68" s="189"/>
      <c r="N68" s="189"/>
      <c r="O68" s="190"/>
      <c r="P68" s="14">
        <v>0</v>
      </c>
      <c r="Q68" s="15">
        <v>0</v>
      </c>
      <c r="R68" s="15">
        <v>0</v>
      </c>
      <c r="S68" s="15"/>
      <c r="T68" s="15">
        <v>0</v>
      </c>
      <c r="U68" s="15"/>
      <c r="V68" s="15">
        <v>0</v>
      </c>
      <c r="W68" s="15"/>
      <c r="X68" s="15"/>
      <c r="Y68" s="15"/>
      <c r="Z68" s="15"/>
      <c r="AA68" s="15">
        <v>0</v>
      </c>
      <c r="AB68" s="15">
        <v>0</v>
      </c>
      <c r="AC68" s="15">
        <v>0</v>
      </c>
      <c r="AD68" s="15">
        <v>0</v>
      </c>
      <c r="AE68" s="16"/>
    </row>
    <row r="69" spans="1:31" ht="15.75">
      <c r="A69" s="38"/>
      <c r="B69" s="44"/>
      <c r="C69" s="45"/>
      <c r="D69" s="45"/>
      <c r="E69" s="50"/>
      <c r="F69" s="50"/>
      <c r="G69" s="46" t="s">
        <v>328</v>
      </c>
      <c r="H69" s="49">
        <v>0</v>
      </c>
      <c r="I69" s="56"/>
      <c r="J69" s="7"/>
      <c r="K69" s="186"/>
      <c r="L69" s="191" t="s">
        <v>63</v>
      </c>
      <c r="M69" s="192"/>
      <c r="N69" s="192"/>
      <c r="O69" s="193"/>
      <c r="P69" s="14">
        <v>0</v>
      </c>
      <c r="Q69" s="15">
        <v>0</v>
      </c>
      <c r="R69" s="15">
        <v>0</v>
      </c>
      <c r="S69" s="15"/>
      <c r="T69" s="15">
        <v>0</v>
      </c>
      <c r="U69" s="15"/>
      <c r="V69" s="15">
        <v>0</v>
      </c>
      <c r="W69" s="15"/>
      <c r="X69" s="15"/>
      <c r="Y69" s="15"/>
      <c r="Z69" s="15"/>
      <c r="AA69" s="15">
        <v>0</v>
      </c>
      <c r="AB69" s="15">
        <v>0</v>
      </c>
      <c r="AC69" s="15">
        <v>0</v>
      </c>
      <c r="AD69" s="15">
        <v>0</v>
      </c>
      <c r="AE69" s="16"/>
    </row>
    <row r="70" spans="1:31" ht="15.75">
      <c r="A70" s="38"/>
      <c r="B70" s="44"/>
      <c r="C70" s="45"/>
      <c r="D70" s="45"/>
      <c r="E70" s="50"/>
      <c r="F70" s="50"/>
      <c r="G70" s="46" t="s">
        <v>64</v>
      </c>
      <c r="H70" s="49">
        <v>0</v>
      </c>
      <c r="I70" s="56"/>
      <c r="J70" s="7"/>
      <c r="K70" s="186"/>
      <c r="L70" s="191" t="s">
        <v>64</v>
      </c>
      <c r="M70" s="192"/>
      <c r="N70" s="192"/>
      <c r="O70" s="193"/>
      <c r="P70" s="14">
        <v>0</v>
      </c>
      <c r="Q70" s="15">
        <v>0</v>
      </c>
      <c r="R70" s="15">
        <v>0</v>
      </c>
      <c r="S70" s="15"/>
      <c r="T70" s="15">
        <v>0</v>
      </c>
      <c r="U70" s="15"/>
      <c r="V70" s="15">
        <v>0</v>
      </c>
      <c r="W70" s="15"/>
      <c r="X70" s="15"/>
      <c r="Y70" s="15"/>
      <c r="Z70" s="15"/>
      <c r="AA70" s="15">
        <v>0</v>
      </c>
      <c r="AB70" s="15">
        <v>0</v>
      </c>
      <c r="AC70" s="15">
        <v>0</v>
      </c>
      <c r="AD70" s="15">
        <v>0</v>
      </c>
      <c r="AE70" s="16"/>
    </row>
    <row r="71" spans="1:31" ht="15.75" customHeight="1">
      <c r="A71" s="38"/>
      <c r="B71" s="44"/>
      <c r="C71" s="45"/>
      <c r="D71" s="45"/>
      <c r="E71" s="50"/>
      <c r="F71" s="50"/>
      <c r="G71" s="46" t="s">
        <v>189</v>
      </c>
      <c r="H71" s="49">
        <v>7055.839999999998</v>
      </c>
      <c r="I71" s="56"/>
      <c r="J71" s="7"/>
      <c r="K71" s="186"/>
      <c r="L71" s="191" t="s">
        <v>65</v>
      </c>
      <c r="M71" s="192"/>
      <c r="N71" s="192"/>
      <c r="O71" s="193"/>
      <c r="P71" s="14">
        <v>7701.799999999999</v>
      </c>
      <c r="Q71" s="15">
        <v>3432</v>
      </c>
      <c r="R71" s="15">
        <v>11.9</v>
      </c>
      <c r="S71" s="15"/>
      <c r="T71" s="15">
        <v>104.1</v>
      </c>
      <c r="U71" s="15"/>
      <c r="V71" s="15">
        <v>1376.9</v>
      </c>
      <c r="W71" s="15"/>
      <c r="X71" s="15"/>
      <c r="Y71" s="15"/>
      <c r="Z71" s="15"/>
      <c r="AA71" s="15">
        <v>765</v>
      </c>
      <c r="AB71" s="15">
        <v>93.4</v>
      </c>
      <c r="AC71" s="15">
        <v>503.5</v>
      </c>
      <c r="AD71" s="15">
        <v>1415</v>
      </c>
      <c r="AE71" s="16"/>
    </row>
    <row r="72" spans="1:31" ht="15.75">
      <c r="A72" s="38"/>
      <c r="B72" s="44"/>
      <c r="C72" s="45"/>
      <c r="D72" s="45"/>
      <c r="E72" s="50"/>
      <c r="F72" s="50"/>
      <c r="G72" s="46" t="s">
        <v>190</v>
      </c>
      <c r="H72" s="49">
        <v>3295.1600000000008</v>
      </c>
      <c r="I72" s="56"/>
      <c r="J72" s="17" t="s">
        <v>12</v>
      </c>
      <c r="K72" s="187"/>
      <c r="L72" s="191" t="s">
        <v>66</v>
      </c>
      <c r="M72" s="192"/>
      <c r="N72" s="192"/>
      <c r="O72" s="193"/>
      <c r="P72" s="18">
        <v>2920.8</v>
      </c>
      <c r="Q72" s="19">
        <v>183</v>
      </c>
      <c r="R72" s="19">
        <v>20.6</v>
      </c>
      <c r="S72" s="19"/>
      <c r="T72" s="19">
        <v>83</v>
      </c>
      <c r="U72" s="19"/>
      <c r="V72" s="19">
        <v>1164.7000000000003</v>
      </c>
      <c r="W72" s="19"/>
      <c r="X72" s="19"/>
      <c r="Y72" s="19"/>
      <c r="Z72" s="19"/>
      <c r="AA72" s="19">
        <v>65</v>
      </c>
      <c r="AB72" s="19">
        <v>4.9</v>
      </c>
      <c r="AC72" s="19">
        <v>110.6</v>
      </c>
      <c r="AD72" s="19">
        <v>1289</v>
      </c>
      <c r="AE72" s="20"/>
    </row>
    <row r="73" spans="1:31" ht="15.75">
      <c r="A73" s="38"/>
      <c r="B73" s="44"/>
      <c r="C73" s="45"/>
      <c r="D73" s="45"/>
      <c r="E73" s="50"/>
      <c r="F73" s="50"/>
      <c r="G73" s="46" t="s">
        <v>191</v>
      </c>
      <c r="H73" s="49">
        <v>0</v>
      </c>
      <c r="I73" s="56"/>
      <c r="J73" s="7"/>
      <c r="K73" s="185" t="s">
        <v>3</v>
      </c>
      <c r="L73" s="191" t="s">
        <v>67</v>
      </c>
      <c r="M73" s="192"/>
      <c r="N73" s="192"/>
      <c r="O73" s="193"/>
      <c r="P73" s="22">
        <v>0</v>
      </c>
      <c r="Q73" s="23">
        <v>0</v>
      </c>
      <c r="R73" s="23">
        <v>0</v>
      </c>
      <c r="S73" s="23"/>
      <c r="T73" s="23">
        <v>0</v>
      </c>
      <c r="U73" s="23"/>
      <c r="V73" s="23">
        <v>0</v>
      </c>
      <c r="W73" s="23"/>
      <c r="X73" s="23"/>
      <c r="Y73" s="23"/>
      <c r="Z73" s="23"/>
      <c r="AA73" s="23">
        <v>0</v>
      </c>
      <c r="AB73" s="23">
        <v>0</v>
      </c>
      <c r="AC73" s="23">
        <v>0</v>
      </c>
      <c r="AD73" s="23">
        <v>0</v>
      </c>
      <c r="AE73" s="24"/>
    </row>
    <row r="74" spans="1:31" ht="15.75" customHeight="1">
      <c r="A74" s="38"/>
      <c r="B74" s="44"/>
      <c r="C74" s="45"/>
      <c r="D74" s="45"/>
      <c r="E74" s="50"/>
      <c r="F74" s="50"/>
      <c r="G74" s="46" t="s">
        <v>68</v>
      </c>
      <c r="H74" s="49">
        <v>0</v>
      </c>
      <c r="I74" s="56"/>
      <c r="J74" s="7"/>
      <c r="K74" s="186"/>
      <c r="L74" s="191" t="s">
        <v>68</v>
      </c>
      <c r="M74" s="192"/>
      <c r="N74" s="192"/>
      <c r="O74" s="193"/>
      <c r="P74" s="11">
        <v>292.6</v>
      </c>
      <c r="Q74" s="12">
        <v>0</v>
      </c>
      <c r="R74" s="12">
        <v>22.6</v>
      </c>
      <c r="S74" s="12"/>
      <c r="T74" s="12">
        <v>0</v>
      </c>
      <c r="U74" s="12"/>
      <c r="V74" s="12">
        <v>0</v>
      </c>
      <c r="W74" s="12"/>
      <c r="X74" s="12"/>
      <c r="Y74" s="12"/>
      <c r="Z74" s="12"/>
      <c r="AA74" s="12">
        <v>270</v>
      </c>
      <c r="AB74" s="12">
        <v>0</v>
      </c>
      <c r="AC74" s="12">
        <v>0</v>
      </c>
      <c r="AD74" s="12">
        <v>0</v>
      </c>
      <c r="AE74" s="13"/>
    </row>
    <row r="75" spans="1:31" ht="15.75" customHeight="1">
      <c r="A75" s="38"/>
      <c r="B75" s="44"/>
      <c r="C75" s="45"/>
      <c r="D75" s="45"/>
      <c r="E75" s="50"/>
      <c r="F75" s="50"/>
      <c r="G75" s="46" t="s">
        <v>329</v>
      </c>
      <c r="H75" s="49">
        <v>0</v>
      </c>
      <c r="I75" s="56"/>
      <c r="J75" s="7"/>
      <c r="K75" s="186"/>
      <c r="L75" s="191" t="s">
        <v>69</v>
      </c>
      <c r="M75" s="192"/>
      <c r="N75" s="192"/>
      <c r="O75" s="193"/>
      <c r="P75" s="11">
        <v>0</v>
      </c>
      <c r="Q75" s="12">
        <v>0</v>
      </c>
      <c r="R75" s="12">
        <v>0</v>
      </c>
      <c r="S75" s="12"/>
      <c r="T75" s="12">
        <v>0</v>
      </c>
      <c r="U75" s="12"/>
      <c r="V75" s="12">
        <v>0</v>
      </c>
      <c r="W75" s="12"/>
      <c r="X75" s="12"/>
      <c r="Y75" s="12"/>
      <c r="Z75" s="12"/>
      <c r="AA75" s="12">
        <v>0</v>
      </c>
      <c r="AB75" s="12">
        <v>0</v>
      </c>
      <c r="AC75" s="12">
        <v>0</v>
      </c>
      <c r="AD75" s="12">
        <v>0</v>
      </c>
      <c r="AE75" s="13"/>
    </row>
    <row r="76" spans="1:31" ht="15.75" customHeight="1">
      <c r="A76" s="38"/>
      <c r="B76" s="44"/>
      <c r="C76" s="45"/>
      <c r="D76" s="45"/>
      <c r="E76" s="50"/>
      <c r="F76" s="50"/>
      <c r="G76" s="46" t="s">
        <v>330</v>
      </c>
      <c r="H76" s="49">
        <v>543.0700000000002</v>
      </c>
      <c r="I76" s="56"/>
      <c r="J76" s="7"/>
      <c r="K76" s="186"/>
      <c r="L76" s="191" t="s">
        <v>70</v>
      </c>
      <c r="M76" s="192"/>
      <c r="N76" s="192"/>
      <c r="O76" s="193"/>
      <c r="P76" s="11">
        <v>0</v>
      </c>
      <c r="Q76" s="12">
        <v>0</v>
      </c>
      <c r="R76" s="12">
        <v>0</v>
      </c>
      <c r="S76" s="12"/>
      <c r="T76" s="12">
        <v>0</v>
      </c>
      <c r="U76" s="12"/>
      <c r="V76" s="12">
        <v>0</v>
      </c>
      <c r="W76" s="12"/>
      <c r="X76" s="12"/>
      <c r="Y76" s="12"/>
      <c r="Z76" s="12"/>
      <c r="AA76" s="12">
        <v>0</v>
      </c>
      <c r="AB76" s="12">
        <v>0</v>
      </c>
      <c r="AC76" s="12">
        <v>0</v>
      </c>
      <c r="AD76" s="12">
        <v>0</v>
      </c>
      <c r="AE76" s="13"/>
    </row>
    <row r="77" spans="1:31" ht="15.75" customHeight="1">
      <c r="A77" s="38"/>
      <c r="B77" s="44"/>
      <c r="C77" s="45"/>
      <c r="D77" s="45"/>
      <c r="E77" s="50"/>
      <c r="F77" s="50"/>
      <c r="G77" s="46" t="s">
        <v>331</v>
      </c>
      <c r="H77" s="49">
        <v>0</v>
      </c>
      <c r="I77" s="56"/>
      <c r="J77" s="7"/>
      <c r="K77" s="186"/>
      <c r="L77" s="191" t="s">
        <v>71</v>
      </c>
      <c r="M77" s="192"/>
      <c r="N77" s="192"/>
      <c r="O77" s="193"/>
      <c r="P77" s="11">
        <v>3998.2000000000003</v>
      </c>
      <c r="Q77" s="12">
        <v>3612.8</v>
      </c>
      <c r="R77" s="12">
        <v>0</v>
      </c>
      <c r="S77" s="12"/>
      <c r="T77" s="12">
        <v>0</v>
      </c>
      <c r="U77" s="12"/>
      <c r="V77" s="12">
        <v>0</v>
      </c>
      <c r="W77" s="12"/>
      <c r="X77" s="12"/>
      <c r="Y77" s="12"/>
      <c r="Z77" s="12"/>
      <c r="AA77" s="12">
        <v>295</v>
      </c>
      <c r="AB77" s="12">
        <v>14.899999999999999</v>
      </c>
      <c r="AC77" s="12">
        <v>75.5</v>
      </c>
      <c r="AD77" s="12">
        <v>0</v>
      </c>
      <c r="AE77" s="13"/>
    </row>
    <row r="78" spans="1:31" ht="15.75" customHeight="1">
      <c r="A78" s="38"/>
      <c r="B78" s="44"/>
      <c r="C78" s="45"/>
      <c r="D78" s="45"/>
      <c r="E78" s="50"/>
      <c r="F78" s="50"/>
      <c r="G78" s="46" t="s">
        <v>332</v>
      </c>
      <c r="H78" s="49">
        <v>614.9000000000001</v>
      </c>
      <c r="I78" s="56"/>
      <c r="J78" s="17"/>
      <c r="K78" s="186"/>
      <c r="L78" s="194" t="s">
        <v>72</v>
      </c>
      <c r="M78" s="195"/>
      <c r="N78" s="195"/>
      <c r="O78" s="196"/>
      <c r="P78" s="11">
        <v>799.2</v>
      </c>
      <c r="Q78" s="12">
        <v>90.8</v>
      </c>
      <c r="R78" s="12">
        <v>21.299999999999997</v>
      </c>
      <c r="S78" s="12"/>
      <c r="T78" s="12">
        <v>30.599999999999998</v>
      </c>
      <c r="U78" s="12"/>
      <c r="V78" s="12">
        <v>270.6</v>
      </c>
      <c r="W78" s="12"/>
      <c r="X78" s="12"/>
      <c r="Y78" s="12"/>
      <c r="Z78" s="12"/>
      <c r="AA78" s="12">
        <v>0</v>
      </c>
      <c r="AB78" s="12">
        <v>42.9</v>
      </c>
      <c r="AC78" s="12">
        <v>18</v>
      </c>
      <c r="AD78" s="12">
        <v>325</v>
      </c>
      <c r="AE78" s="13"/>
    </row>
    <row r="79" spans="1:31" ht="15.75" customHeight="1">
      <c r="A79" s="38"/>
      <c r="B79" s="44"/>
      <c r="C79" s="45"/>
      <c r="D79" s="45"/>
      <c r="E79" s="50"/>
      <c r="F79" s="50"/>
      <c r="G79" s="46" t="s">
        <v>192</v>
      </c>
      <c r="H79" s="49">
        <v>552.2</v>
      </c>
      <c r="I79" s="56"/>
      <c r="J79" s="17"/>
      <c r="K79" s="186"/>
      <c r="L79" s="194" t="s">
        <v>73</v>
      </c>
      <c r="M79" s="195"/>
      <c r="N79" s="195"/>
      <c r="O79" s="196"/>
      <c r="P79" s="11">
        <v>672</v>
      </c>
      <c r="Q79" s="12">
        <v>0.2</v>
      </c>
      <c r="R79" s="12">
        <v>20.1</v>
      </c>
      <c r="S79" s="12"/>
      <c r="T79" s="12">
        <v>0</v>
      </c>
      <c r="U79" s="12"/>
      <c r="V79" s="12">
        <v>191</v>
      </c>
      <c r="W79" s="12"/>
      <c r="X79" s="12"/>
      <c r="Y79" s="12"/>
      <c r="Z79" s="12"/>
      <c r="AA79" s="12">
        <v>0</v>
      </c>
      <c r="AB79" s="12">
        <v>10.2</v>
      </c>
      <c r="AC79" s="12">
        <v>10.299999999999999</v>
      </c>
      <c r="AD79" s="12">
        <v>440.20000000000005</v>
      </c>
      <c r="AE79" s="13"/>
    </row>
    <row r="80" spans="1:31" ht="15.75" customHeight="1">
      <c r="A80" s="38"/>
      <c r="B80" s="44"/>
      <c r="C80" s="45"/>
      <c r="D80" s="45"/>
      <c r="E80" s="50"/>
      <c r="F80" s="50"/>
      <c r="G80" s="46" t="s">
        <v>193</v>
      </c>
      <c r="H80" s="49">
        <v>51.81</v>
      </c>
      <c r="I80" s="56"/>
      <c r="J80" s="7"/>
      <c r="K80" s="186"/>
      <c r="L80" s="194" t="s">
        <v>74</v>
      </c>
      <c r="M80" s="195"/>
      <c r="N80" s="195"/>
      <c r="O80" s="196"/>
      <c r="P80" s="11">
        <v>71.1</v>
      </c>
      <c r="Q80" s="12">
        <v>0</v>
      </c>
      <c r="R80" s="12">
        <v>14.5</v>
      </c>
      <c r="S80" s="12"/>
      <c r="T80" s="12">
        <v>0</v>
      </c>
      <c r="U80" s="12"/>
      <c r="V80" s="12">
        <v>0</v>
      </c>
      <c r="W80" s="12"/>
      <c r="X80" s="12"/>
      <c r="Y80" s="12"/>
      <c r="Z80" s="12"/>
      <c r="AA80" s="12">
        <v>0</v>
      </c>
      <c r="AB80" s="12">
        <v>13.200000000000001</v>
      </c>
      <c r="AC80" s="12">
        <v>34.9</v>
      </c>
      <c r="AD80" s="12">
        <v>8.5</v>
      </c>
      <c r="AE80" s="13"/>
    </row>
    <row r="81" spans="1:31" ht="15.75" customHeight="1">
      <c r="A81" s="38"/>
      <c r="B81" s="44"/>
      <c r="C81" s="45"/>
      <c r="D81" s="45"/>
      <c r="E81" s="50"/>
      <c r="F81" s="50"/>
      <c r="G81" s="46" t="s">
        <v>194</v>
      </c>
      <c r="H81" s="49">
        <v>160.49</v>
      </c>
      <c r="I81" s="56"/>
      <c r="J81" s="7"/>
      <c r="K81" s="186"/>
      <c r="L81" s="194" t="s">
        <v>75</v>
      </c>
      <c r="M81" s="195"/>
      <c r="N81" s="195"/>
      <c r="O81" s="196"/>
      <c r="P81" s="11">
        <v>750.6999999999999</v>
      </c>
      <c r="Q81" s="12">
        <v>0</v>
      </c>
      <c r="R81" s="12">
        <v>0</v>
      </c>
      <c r="S81" s="12"/>
      <c r="T81" s="12">
        <v>0</v>
      </c>
      <c r="U81" s="12"/>
      <c r="V81" s="12">
        <v>242.09999999999997</v>
      </c>
      <c r="W81" s="12"/>
      <c r="X81" s="12"/>
      <c r="Y81" s="12"/>
      <c r="Z81" s="12"/>
      <c r="AA81" s="12">
        <v>0</v>
      </c>
      <c r="AB81" s="12">
        <v>0.7</v>
      </c>
      <c r="AC81" s="12">
        <v>87.9</v>
      </c>
      <c r="AD81" s="12">
        <v>420</v>
      </c>
      <c r="AE81" s="13"/>
    </row>
    <row r="82" spans="1:31" ht="15.75" customHeight="1">
      <c r="A82" s="38"/>
      <c r="B82" s="44"/>
      <c r="C82" s="45"/>
      <c r="D82" s="45"/>
      <c r="E82" s="50"/>
      <c r="F82" s="50"/>
      <c r="G82" s="46" t="s">
        <v>195</v>
      </c>
      <c r="H82" s="49">
        <v>670.78</v>
      </c>
      <c r="I82" s="56"/>
      <c r="J82" s="7"/>
      <c r="K82" s="186"/>
      <c r="L82" s="194" t="s">
        <v>76</v>
      </c>
      <c r="M82" s="195"/>
      <c r="N82" s="195"/>
      <c r="O82" s="196"/>
      <c r="P82" s="11">
        <v>382.5</v>
      </c>
      <c r="Q82" s="12">
        <v>0</v>
      </c>
      <c r="R82" s="12">
        <v>0</v>
      </c>
      <c r="S82" s="12"/>
      <c r="T82" s="12">
        <v>0</v>
      </c>
      <c r="U82" s="12"/>
      <c r="V82" s="12">
        <v>216.5</v>
      </c>
      <c r="W82" s="12"/>
      <c r="X82" s="12"/>
      <c r="Y82" s="12"/>
      <c r="Z82" s="12"/>
      <c r="AA82" s="12">
        <v>0</v>
      </c>
      <c r="AB82" s="12">
        <v>14.399999999999999</v>
      </c>
      <c r="AC82" s="12">
        <v>0</v>
      </c>
      <c r="AD82" s="12">
        <v>151.6</v>
      </c>
      <c r="AE82" s="13"/>
    </row>
    <row r="83" spans="1:31" ht="15.75" customHeight="1">
      <c r="A83" s="38"/>
      <c r="B83" s="44"/>
      <c r="C83" s="45"/>
      <c r="D83" s="45"/>
      <c r="E83" s="50"/>
      <c r="F83" s="50"/>
      <c r="G83" s="46" t="s">
        <v>196</v>
      </c>
      <c r="H83" s="49">
        <v>0.44000000000000006</v>
      </c>
      <c r="I83" s="56"/>
      <c r="J83" s="17" t="s">
        <v>12</v>
      </c>
      <c r="K83" s="187"/>
      <c r="L83" s="194" t="s">
        <v>77</v>
      </c>
      <c r="M83" s="195"/>
      <c r="N83" s="195"/>
      <c r="O83" s="196"/>
      <c r="P83" s="27">
        <v>11.899999999999999</v>
      </c>
      <c r="Q83" s="28">
        <v>0</v>
      </c>
      <c r="R83" s="28">
        <v>0</v>
      </c>
      <c r="S83" s="28"/>
      <c r="T83" s="28">
        <v>0</v>
      </c>
      <c r="U83" s="28"/>
      <c r="V83" s="28">
        <v>0</v>
      </c>
      <c r="W83" s="28"/>
      <c r="X83" s="28"/>
      <c r="Y83" s="28"/>
      <c r="Z83" s="28"/>
      <c r="AA83" s="28">
        <v>0</v>
      </c>
      <c r="AB83" s="28">
        <v>0</v>
      </c>
      <c r="AC83" s="28">
        <v>0</v>
      </c>
      <c r="AD83" s="28">
        <v>11.899999999999999</v>
      </c>
      <c r="AE83" s="29"/>
    </row>
    <row r="84" spans="1:31" ht="15.75" customHeight="1">
      <c r="A84" s="38"/>
      <c r="B84" s="44"/>
      <c r="C84" s="45"/>
      <c r="D84" s="45"/>
      <c r="E84" s="50"/>
      <c r="F84" s="50"/>
      <c r="G84" s="46" t="s">
        <v>197</v>
      </c>
      <c r="H84" s="49">
        <v>182.6</v>
      </c>
      <c r="I84" s="56"/>
      <c r="J84" s="7"/>
      <c r="K84" s="197" t="s">
        <v>3</v>
      </c>
      <c r="L84" s="194" t="s">
        <v>78</v>
      </c>
      <c r="M84" s="195"/>
      <c r="N84" s="195"/>
      <c r="O84" s="196"/>
      <c r="P84" s="8">
        <v>301</v>
      </c>
      <c r="Q84" s="30">
        <v>0</v>
      </c>
      <c r="R84" s="30">
        <v>3.3000000000000003</v>
      </c>
      <c r="S84" s="30"/>
      <c r="T84" s="30">
        <v>0</v>
      </c>
      <c r="U84" s="30"/>
      <c r="V84" s="30">
        <v>204.2</v>
      </c>
      <c r="W84" s="30"/>
      <c r="X84" s="30"/>
      <c r="Y84" s="30"/>
      <c r="Z84" s="30"/>
      <c r="AA84" s="30">
        <v>0</v>
      </c>
      <c r="AB84" s="30">
        <v>0</v>
      </c>
      <c r="AC84" s="30">
        <v>0</v>
      </c>
      <c r="AD84" s="30">
        <v>93.5</v>
      </c>
      <c r="AE84" s="31"/>
    </row>
    <row r="85" spans="1:31" ht="15.75">
      <c r="A85" s="38"/>
      <c r="B85" s="44"/>
      <c r="C85" s="45"/>
      <c r="D85" s="45"/>
      <c r="E85" s="50"/>
      <c r="F85" s="50"/>
      <c r="G85" s="46" t="s">
        <v>198</v>
      </c>
      <c r="H85" s="49">
        <v>0</v>
      </c>
      <c r="I85" s="56"/>
      <c r="J85" s="7"/>
      <c r="K85" s="198"/>
      <c r="L85" s="194" t="s">
        <v>79</v>
      </c>
      <c r="M85" s="195"/>
      <c r="N85" s="195"/>
      <c r="O85" s="196"/>
      <c r="P85" s="11">
        <v>0</v>
      </c>
      <c r="Q85" s="12">
        <v>0</v>
      </c>
      <c r="R85" s="12">
        <v>0</v>
      </c>
      <c r="S85" s="12"/>
      <c r="T85" s="12">
        <v>0</v>
      </c>
      <c r="U85" s="12"/>
      <c r="V85" s="12">
        <v>0</v>
      </c>
      <c r="W85" s="12"/>
      <c r="X85" s="12"/>
      <c r="Y85" s="12"/>
      <c r="Z85" s="12"/>
      <c r="AA85" s="12">
        <v>0</v>
      </c>
      <c r="AB85" s="12">
        <v>0</v>
      </c>
      <c r="AC85" s="12">
        <v>0</v>
      </c>
      <c r="AD85" s="12">
        <v>0</v>
      </c>
      <c r="AE85" s="13"/>
    </row>
    <row r="86" spans="1:31" ht="15.75" customHeight="1">
      <c r="A86" s="38"/>
      <c r="B86" s="44"/>
      <c r="C86" s="45"/>
      <c r="D86" s="45"/>
      <c r="E86" s="50"/>
      <c r="F86" s="50"/>
      <c r="G86" s="46" t="s">
        <v>199</v>
      </c>
      <c r="H86" s="49">
        <v>0</v>
      </c>
      <c r="I86" s="56"/>
      <c r="J86" s="7"/>
      <c r="K86" s="198"/>
      <c r="L86" s="194" t="s">
        <v>80</v>
      </c>
      <c r="M86" s="195"/>
      <c r="N86" s="195"/>
      <c r="O86" s="196"/>
      <c r="P86" s="11">
        <v>21.8</v>
      </c>
      <c r="Q86" s="12">
        <v>0</v>
      </c>
      <c r="R86" s="12">
        <v>0</v>
      </c>
      <c r="S86" s="12"/>
      <c r="T86" s="12">
        <v>0</v>
      </c>
      <c r="U86" s="12"/>
      <c r="V86" s="12">
        <v>0</v>
      </c>
      <c r="W86" s="12"/>
      <c r="X86" s="12"/>
      <c r="Y86" s="12"/>
      <c r="Z86" s="12"/>
      <c r="AA86" s="12">
        <v>0</v>
      </c>
      <c r="AB86" s="12">
        <v>0</v>
      </c>
      <c r="AC86" s="12">
        <v>0</v>
      </c>
      <c r="AD86" s="12">
        <v>21.8</v>
      </c>
      <c r="AE86" s="13"/>
    </row>
    <row r="87" spans="1:31" ht="15.75">
      <c r="A87" s="38"/>
      <c r="B87" s="44"/>
      <c r="C87" s="45"/>
      <c r="D87" s="45"/>
      <c r="E87" s="50"/>
      <c r="F87" s="50"/>
      <c r="G87" s="46" t="s">
        <v>333</v>
      </c>
      <c r="H87" s="49">
        <v>16.060000000000002</v>
      </c>
      <c r="I87" s="56"/>
      <c r="J87" s="7"/>
      <c r="K87" s="198"/>
      <c r="L87" s="194" t="s">
        <v>81</v>
      </c>
      <c r="M87" s="195"/>
      <c r="N87" s="195"/>
      <c r="O87" s="196"/>
      <c r="P87" s="11">
        <v>294.6</v>
      </c>
      <c r="Q87" s="12">
        <v>92.30000000000001</v>
      </c>
      <c r="R87" s="12">
        <v>0</v>
      </c>
      <c r="S87" s="12"/>
      <c r="T87" s="12">
        <v>54.3</v>
      </c>
      <c r="U87" s="12"/>
      <c r="V87" s="12">
        <v>0</v>
      </c>
      <c r="W87" s="12"/>
      <c r="X87" s="12"/>
      <c r="Y87" s="12"/>
      <c r="Z87" s="12"/>
      <c r="AA87" s="12">
        <v>0</v>
      </c>
      <c r="AB87" s="12">
        <v>0</v>
      </c>
      <c r="AC87" s="12">
        <v>54.400000000000006</v>
      </c>
      <c r="AD87" s="12">
        <v>93.6</v>
      </c>
      <c r="AE87" s="13"/>
    </row>
    <row r="88" spans="1:31" ht="15.75" customHeight="1">
      <c r="A88" s="38"/>
      <c r="B88" s="44"/>
      <c r="C88" s="45"/>
      <c r="D88" s="45"/>
      <c r="E88" s="50"/>
      <c r="F88" s="50"/>
      <c r="G88" s="46" t="s">
        <v>334</v>
      </c>
      <c r="H88" s="49">
        <v>0</v>
      </c>
      <c r="I88" s="56"/>
      <c r="J88" s="7"/>
      <c r="K88" s="198"/>
      <c r="L88" s="194" t="s">
        <v>82</v>
      </c>
      <c r="M88" s="195"/>
      <c r="N88" s="195"/>
      <c r="O88" s="196"/>
      <c r="P88" s="11">
        <v>0</v>
      </c>
      <c r="Q88" s="12">
        <v>0</v>
      </c>
      <c r="R88" s="12">
        <v>0</v>
      </c>
      <c r="S88" s="12"/>
      <c r="T88" s="12">
        <v>0</v>
      </c>
      <c r="U88" s="12"/>
      <c r="V88" s="12">
        <v>0</v>
      </c>
      <c r="W88" s="12"/>
      <c r="X88" s="12"/>
      <c r="Y88" s="12"/>
      <c r="Z88" s="12"/>
      <c r="AA88" s="12">
        <v>0</v>
      </c>
      <c r="AB88" s="12">
        <v>0</v>
      </c>
      <c r="AC88" s="12">
        <v>0</v>
      </c>
      <c r="AD88" s="12">
        <v>0</v>
      </c>
      <c r="AE88" s="13"/>
    </row>
    <row r="89" spans="1:31" ht="15.75">
      <c r="A89" s="38"/>
      <c r="B89" s="44"/>
      <c r="C89" s="45"/>
      <c r="D89" s="45"/>
      <c r="E89" s="50"/>
      <c r="F89" s="50"/>
      <c r="G89" s="46" t="s">
        <v>335</v>
      </c>
      <c r="H89" s="49">
        <v>267.73999999999995</v>
      </c>
      <c r="I89" s="56"/>
      <c r="J89" s="7"/>
      <c r="K89" s="198"/>
      <c r="L89" s="194" t="s">
        <v>83</v>
      </c>
      <c r="M89" s="195"/>
      <c r="N89" s="195"/>
      <c r="O89" s="196"/>
      <c r="P89" s="11">
        <v>343.9</v>
      </c>
      <c r="Q89" s="12">
        <v>0</v>
      </c>
      <c r="R89" s="12">
        <v>1.2000000000000002</v>
      </c>
      <c r="S89" s="12"/>
      <c r="T89" s="12">
        <v>0</v>
      </c>
      <c r="U89" s="12"/>
      <c r="V89" s="12">
        <v>0</v>
      </c>
      <c r="W89" s="12"/>
      <c r="X89" s="12"/>
      <c r="Y89" s="12"/>
      <c r="Z89" s="12"/>
      <c r="AA89" s="12">
        <v>262</v>
      </c>
      <c r="AB89" s="12">
        <v>0</v>
      </c>
      <c r="AC89" s="12">
        <v>36.300000000000004</v>
      </c>
      <c r="AD89" s="12">
        <v>44.4</v>
      </c>
      <c r="AE89" s="13"/>
    </row>
    <row r="90" spans="1:31" ht="15.75" customHeight="1">
      <c r="A90" s="38"/>
      <c r="B90" s="44"/>
      <c r="C90" s="45"/>
      <c r="D90" s="45"/>
      <c r="E90" s="50"/>
      <c r="F90" s="50"/>
      <c r="G90" s="46" t="s">
        <v>200</v>
      </c>
      <c r="H90" s="49">
        <v>2185.5899999999992</v>
      </c>
      <c r="I90" s="56"/>
      <c r="J90" s="7"/>
      <c r="K90" s="198"/>
      <c r="L90" s="194" t="s">
        <v>84</v>
      </c>
      <c r="M90" s="195"/>
      <c r="N90" s="195"/>
      <c r="O90" s="196"/>
      <c r="P90" s="11">
        <v>2277.5</v>
      </c>
      <c r="Q90" s="12">
        <v>931.1999999999999</v>
      </c>
      <c r="R90" s="12">
        <v>6.8999999999999995</v>
      </c>
      <c r="S90" s="12"/>
      <c r="T90" s="12">
        <v>31.5</v>
      </c>
      <c r="U90" s="12"/>
      <c r="V90" s="12">
        <v>0</v>
      </c>
      <c r="W90" s="12"/>
      <c r="X90" s="12"/>
      <c r="Y90" s="12"/>
      <c r="Z90" s="12"/>
      <c r="AA90" s="12">
        <v>109</v>
      </c>
      <c r="AB90" s="12">
        <v>21.8</v>
      </c>
      <c r="AC90" s="12">
        <v>1112.7</v>
      </c>
      <c r="AD90" s="12">
        <v>64.39999999999999</v>
      </c>
      <c r="AE90" s="13"/>
    </row>
    <row r="91" spans="1:31" ht="15.75" customHeight="1">
      <c r="A91" s="38"/>
      <c r="B91" s="44"/>
      <c r="C91" s="45"/>
      <c r="D91" s="45"/>
      <c r="E91" s="50"/>
      <c r="F91" s="50"/>
      <c r="G91" s="46" t="s">
        <v>201</v>
      </c>
      <c r="H91" s="49">
        <v>0</v>
      </c>
      <c r="I91" s="56"/>
      <c r="J91" s="7"/>
      <c r="K91" s="198"/>
      <c r="L91" s="191" t="s">
        <v>85</v>
      </c>
      <c r="M91" s="192"/>
      <c r="N91" s="192"/>
      <c r="O91" s="193"/>
      <c r="P91" s="11">
        <v>962.4</v>
      </c>
      <c r="Q91" s="12">
        <v>341</v>
      </c>
      <c r="R91" s="12">
        <v>0</v>
      </c>
      <c r="S91" s="12"/>
      <c r="T91" s="12">
        <v>7.5</v>
      </c>
      <c r="U91" s="12"/>
      <c r="V91" s="12">
        <v>39.9</v>
      </c>
      <c r="W91" s="12"/>
      <c r="X91" s="12"/>
      <c r="Y91" s="12"/>
      <c r="Z91" s="12"/>
      <c r="AA91" s="12">
        <v>0</v>
      </c>
      <c r="AB91" s="12">
        <v>77</v>
      </c>
      <c r="AC91" s="12">
        <v>497</v>
      </c>
      <c r="AD91" s="12">
        <v>0</v>
      </c>
      <c r="AE91" s="13"/>
    </row>
    <row r="92" spans="1:31" ht="15.75">
      <c r="A92" s="38"/>
      <c r="B92" s="44"/>
      <c r="C92" s="45"/>
      <c r="D92" s="45"/>
      <c r="E92" s="50"/>
      <c r="F92" s="50"/>
      <c r="G92" s="46" t="s">
        <v>202</v>
      </c>
      <c r="H92" s="49">
        <v>1689.49</v>
      </c>
      <c r="I92" s="56"/>
      <c r="J92" s="7"/>
      <c r="K92" s="198"/>
      <c r="L92" s="191" t="s">
        <v>86</v>
      </c>
      <c r="M92" s="192"/>
      <c r="N92" s="192"/>
      <c r="O92" s="193"/>
      <c r="P92" s="11">
        <v>977.3000000000001</v>
      </c>
      <c r="Q92" s="12">
        <v>326.6</v>
      </c>
      <c r="R92" s="12">
        <v>0</v>
      </c>
      <c r="S92" s="12"/>
      <c r="T92" s="12">
        <v>53.800000000000004</v>
      </c>
      <c r="U92" s="12"/>
      <c r="V92" s="12">
        <v>227.2</v>
      </c>
      <c r="W92" s="12"/>
      <c r="X92" s="12"/>
      <c r="Y92" s="12"/>
      <c r="Z92" s="12"/>
      <c r="AA92" s="12">
        <v>0</v>
      </c>
      <c r="AB92" s="12">
        <v>16</v>
      </c>
      <c r="AC92" s="12">
        <v>139.6</v>
      </c>
      <c r="AD92" s="12">
        <v>214.1</v>
      </c>
      <c r="AE92" s="13"/>
    </row>
    <row r="93" spans="1:31" ht="15.75">
      <c r="A93" s="38"/>
      <c r="B93" s="44"/>
      <c r="C93" s="45"/>
      <c r="D93" s="45"/>
      <c r="E93" s="50"/>
      <c r="F93" s="50"/>
      <c r="G93" s="46" t="s">
        <v>87</v>
      </c>
      <c r="H93" s="49">
        <v>100.1</v>
      </c>
      <c r="I93" s="56"/>
      <c r="J93" s="7"/>
      <c r="K93" s="198"/>
      <c r="L93" s="191" t="s">
        <v>87</v>
      </c>
      <c r="M93" s="192"/>
      <c r="N93" s="192"/>
      <c r="O93" s="193"/>
      <c r="P93" s="11">
        <v>0</v>
      </c>
      <c r="Q93" s="12">
        <v>0</v>
      </c>
      <c r="R93" s="12">
        <v>0</v>
      </c>
      <c r="S93" s="12"/>
      <c r="T93" s="12">
        <v>0</v>
      </c>
      <c r="U93" s="12"/>
      <c r="V93" s="12">
        <v>0</v>
      </c>
      <c r="W93" s="12"/>
      <c r="X93" s="12"/>
      <c r="Y93" s="12"/>
      <c r="Z93" s="12"/>
      <c r="AA93" s="12">
        <v>0</v>
      </c>
      <c r="AB93" s="12">
        <v>0</v>
      </c>
      <c r="AC93" s="12">
        <v>0</v>
      </c>
      <c r="AD93" s="12">
        <v>0</v>
      </c>
      <c r="AE93" s="13"/>
    </row>
    <row r="94" spans="1:31" ht="15.75" customHeight="1">
      <c r="A94" s="38"/>
      <c r="B94" s="44"/>
      <c r="C94" s="45"/>
      <c r="D94" s="45"/>
      <c r="E94" s="50"/>
      <c r="F94" s="50"/>
      <c r="G94" s="46" t="s">
        <v>336</v>
      </c>
      <c r="H94" s="49"/>
      <c r="I94" s="56"/>
      <c r="J94" s="17" t="s">
        <v>12</v>
      </c>
      <c r="K94" s="199"/>
      <c r="L94" s="191" t="s">
        <v>88</v>
      </c>
      <c r="M94" s="192"/>
      <c r="N94" s="192"/>
      <c r="O94" s="193"/>
      <c r="P94" s="27">
        <v>0</v>
      </c>
      <c r="Q94" s="28">
        <v>0</v>
      </c>
      <c r="R94" s="28">
        <v>0</v>
      </c>
      <c r="S94" s="28"/>
      <c r="T94" s="28">
        <v>0</v>
      </c>
      <c r="U94" s="28"/>
      <c r="V94" s="28">
        <v>0</v>
      </c>
      <c r="W94" s="28"/>
      <c r="X94" s="28"/>
      <c r="Y94" s="28"/>
      <c r="Z94" s="28"/>
      <c r="AA94" s="28">
        <v>0</v>
      </c>
      <c r="AB94" s="28">
        <v>0</v>
      </c>
      <c r="AC94" s="28">
        <v>0</v>
      </c>
      <c r="AD94" s="28">
        <v>0</v>
      </c>
      <c r="AE94" s="29"/>
    </row>
    <row r="95" spans="1:31" ht="15.75">
      <c r="A95" s="38"/>
      <c r="B95" s="44"/>
      <c r="C95" s="45"/>
      <c r="D95" s="45"/>
      <c r="E95" s="50"/>
      <c r="F95" s="50"/>
      <c r="G95" s="46" t="s">
        <v>337</v>
      </c>
      <c r="H95" s="49"/>
      <c r="I95" s="56"/>
      <c r="J95" s="7"/>
      <c r="K95" s="197" t="s">
        <v>3</v>
      </c>
      <c r="L95" s="191" t="s">
        <v>89</v>
      </c>
      <c r="M95" s="192"/>
      <c r="N95" s="192"/>
      <c r="O95" s="193"/>
      <c r="P95" s="8">
        <v>0</v>
      </c>
      <c r="Q95" s="30">
        <v>0</v>
      </c>
      <c r="R95" s="30">
        <v>0</v>
      </c>
      <c r="S95" s="30"/>
      <c r="T95" s="30">
        <v>0</v>
      </c>
      <c r="U95" s="30"/>
      <c r="V95" s="30">
        <v>0</v>
      </c>
      <c r="W95" s="30"/>
      <c r="X95" s="30"/>
      <c r="Y95" s="30"/>
      <c r="Z95" s="30"/>
      <c r="AA95" s="30">
        <v>0</v>
      </c>
      <c r="AB95" s="30">
        <v>0</v>
      </c>
      <c r="AC95" s="30">
        <v>0</v>
      </c>
      <c r="AD95" s="30">
        <v>0</v>
      </c>
      <c r="AE95" s="31"/>
    </row>
    <row r="96" spans="1:31" ht="15.75" customHeight="1">
      <c r="A96" s="38"/>
      <c r="B96" s="44"/>
      <c r="C96" s="45"/>
      <c r="D96" s="45"/>
      <c r="E96" s="50"/>
      <c r="F96" s="50"/>
      <c r="G96" s="46" t="s">
        <v>203</v>
      </c>
      <c r="H96" s="49">
        <v>68.09</v>
      </c>
      <c r="I96" s="56"/>
      <c r="J96" s="7"/>
      <c r="K96" s="198"/>
      <c r="L96" s="191" t="s">
        <v>90</v>
      </c>
      <c r="M96" s="192"/>
      <c r="N96" s="192"/>
      <c r="O96" s="193"/>
      <c r="P96" s="11">
        <v>2.2</v>
      </c>
      <c r="Q96" s="12">
        <v>0</v>
      </c>
      <c r="R96" s="12">
        <v>0</v>
      </c>
      <c r="S96" s="12"/>
      <c r="T96" s="12">
        <v>0</v>
      </c>
      <c r="U96" s="12"/>
      <c r="V96" s="12">
        <v>0</v>
      </c>
      <c r="W96" s="12"/>
      <c r="X96" s="12"/>
      <c r="Y96" s="12"/>
      <c r="Z96" s="12"/>
      <c r="AA96" s="12">
        <v>0</v>
      </c>
      <c r="AB96" s="12">
        <v>0</v>
      </c>
      <c r="AC96" s="12">
        <v>0</v>
      </c>
      <c r="AD96" s="12">
        <v>2.2</v>
      </c>
      <c r="AE96" s="13"/>
    </row>
    <row r="97" spans="1:31" ht="15.75" customHeight="1">
      <c r="A97" s="38"/>
      <c r="B97" s="44"/>
      <c r="C97" s="45"/>
      <c r="D97" s="45"/>
      <c r="E97" s="50"/>
      <c r="F97" s="50"/>
      <c r="G97" s="46" t="s">
        <v>204</v>
      </c>
      <c r="H97" s="49">
        <v>2855.7100000000005</v>
      </c>
      <c r="I97" s="56"/>
      <c r="J97" s="7"/>
      <c r="K97" s="198"/>
      <c r="L97" s="194" t="s">
        <v>91</v>
      </c>
      <c r="M97" s="195"/>
      <c r="N97" s="195"/>
      <c r="O97" s="196"/>
      <c r="P97" s="11">
        <v>734.4</v>
      </c>
      <c r="Q97" s="12">
        <v>132.3</v>
      </c>
      <c r="R97" s="12">
        <v>5.8</v>
      </c>
      <c r="S97" s="12"/>
      <c r="T97" s="12">
        <v>0</v>
      </c>
      <c r="U97" s="12"/>
      <c r="V97" s="12">
        <v>210.5</v>
      </c>
      <c r="W97" s="12"/>
      <c r="X97" s="12"/>
      <c r="Y97" s="12"/>
      <c r="Z97" s="12"/>
      <c r="AA97" s="12">
        <v>338</v>
      </c>
      <c r="AB97" s="12">
        <v>0</v>
      </c>
      <c r="AC97" s="12">
        <v>0</v>
      </c>
      <c r="AD97" s="12">
        <v>47.8</v>
      </c>
      <c r="AE97" s="13"/>
    </row>
    <row r="98" spans="1:31" ht="15.75">
      <c r="A98" s="38"/>
      <c r="B98" s="44"/>
      <c r="C98" s="45"/>
      <c r="D98" s="45"/>
      <c r="E98" s="50"/>
      <c r="F98" s="50"/>
      <c r="G98" s="46" t="s">
        <v>205</v>
      </c>
      <c r="H98" s="49">
        <v>0</v>
      </c>
      <c r="I98" s="56"/>
      <c r="J98" s="7"/>
      <c r="K98" s="198"/>
      <c r="L98" s="194" t="s">
        <v>92</v>
      </c>
      <c r="M98" s="195"/>
      <c r="N98" s="195"/>
      <c r="O98" s="196"/>
      <c r="P98" s="11">
        <v>14.600000000000001</v>
      </c>
      <c r="Q98" s="12">
        <v>0</v>
      </c>
      <c r="R98" s="12">
        <v>0</v>
      </c>
      <c r="S98" s="12"/>
      <c r="T98" s="12">
        <v>0</v>
      </c>
      <c r="U98" s="12"/>
      <c r="V98" s="12">
        <v>0</v>
      </c>
      <c r="W98" s="12"/>
      <c r="X98" s="12"/>
      <c r="Y98" s="12"/>
      <c r="Z98" s="12"/>
      <c r="AA98" s="12">
        <v>0</v>
      </c>
      <c r="AB98" s="12">
        <v>14.600000000000001</v>
      </c>
      <c r="AC98" s="12">
        <v>0</v>
      </c>
      <c r="AD98" s="12">
        <v>0</v>
      </c>
      <c r="AE98" s="13"/>
    </row>
    <row r="99" spans="1:31" ht="15.75" customHeight="1">
      <c r="A99" s="38"/>
      <c r="B99" s="44"/>
      <c r="C99" s="45"/>
      <c r="D99" s="45"/>
      <c r="E99" s="50"/>
      <c r="F99" s="50"/>
      <c r="G99" s="46" t="s">
        <v>206</v>
      </c>
      <c r="H99" s="49">
        <v>166.32</v>
      </c>
      <c r="I99" s="56"/>
      <c r="J99" s="7"/>
      <c r="K99" s="198"/>
      <c r="L99" s="194" t="s">
        <v>93</v>
      </c>
      <c r="M99" s="195"/>
      <c r="N99" s="195"/>
      <c r="O99" s="196"/>
      <c r="P99" s="11">
        <v>206.40000000000003</v>
      </c>
      <c r="Q99" s="12">
        <v>15.3</v>
      </c>
      <c r="R99" s="12">
        <v>0</v>
      </c>
      <c r="S99" s="12"/>
      <c r="T99" s="12">
        <v>0</v>
      </c>
      <c r="U99" s="12"/>
      <c r="V99" s="12">
        <v>0</v>
      </c>
      <c r="W99" s="12"/>
      <c r="X99" s="12"/>
      <c r="Y99" s="12"/>
      <c r="Z99" s="12"/>
      <c r="AA99" s="12">
        <v>0</v>
      </c>
      <c r="AB99" s="12">
        <v>0</v>
      </c>
      <c r="AC99" s="12">
        <v>0</v>
      </c>
      <c r="AD99" s="12">
        <v>191.10000000000002</v>
      </c>
      <c r="AE99" s="13"/>
    </row>
    <row r="100" spans="1:31" ht="15.75">
      <c r="A100" s="38"/>
      <c r="B100" s="44"/>
      <c r="C100" s="45"/>
      <c r="D100" s="45"/>
      <c r="E100" s="50"/>
      <c r="F100" s="50"/>
      <c r="G100" s="46" t="s">
        <v>338</v>
      </c>
      <c r="H100" s="49"/>
      <c r="I100" s="56"/>
      <c r="J100" s="7"/>
      <c r="K100" s="198"/>
      <c r="L100" s="194" t="s">
        <v>94</v>
      </c>
      <c r="M100" s="195"/>
      <c r="N100" s="195"/>
      <c r="O100" s="196"/>
      <c r="P100" s="11">
        <v>0</v>
      </c>
      <c r="Q100" s="12">
        <v>0</v>
      </c>
      <c r="R100" s="12">
        <v>0</v>
      </c>
      <c r="S100" s="12"/>
      <c r="T100" s="12">
        <v>0</v>
      </c>
      <c r="U100" s="12"/>
      <c r="V100" s="12">
        <v>0</v>
      </c>
      <c r="W100" s="12"/>
      <c r="X100" s="12"/>
      <c r="Y100" s="12"/>
      <c r="Z100" s="12"/>
      <c r="AA100" s="12">
        <v>0</v>
      </c>
      <c r="AB100" s="12">
        <v>0</v>
      </c>
      <c r="AC100" s="12">
        <v>0</v>
      </c>
      <c r="AD100" s="12">
        <v>0</v>
      </c>
      <c r="AE100" s="13"/>
    </row>
    <row r="101" spans="1:31" ht="15.75">
      <c r="A101" s="38"/>
      <c r="B101" s="44"/>
      <c r="C101" s="45"/>
      <c r="D101" s="45"/>
      <c r="E101" s="50"/>
      <c r="F101" s="50"/>
      <c r="G101" s="46" t="s">
        <v>207</v>
      </c>
      <c r="H101" s="49">
        <v>0</v>
      </c>
      <c r="I101" s="56"/>
      <c r="J101" s="7"/>
      <c r="K101" s="198"/>
      <c r="L101" s="194" t="s">
        <v>95</v>
      </c>
      <c r="M101" s="195"/>
      <c r="N101" s="195"/>
      <c r="O101" s="196"/>
      <c r="P101" s="11">
        <v>1244.5</v>
      </c>
      <c r="Q101" s="12">
        <v>451.7</v>
      </c>
      <c r="R101" s="12">
        <v>0</v>
      </c>
      <c r="S101" s="12"/>
      <c r="T101" s="12">
        <v>157.6</v>
      </c>
      <c r="U101" s="12"/>
      <c r="V101" s="12">
        <v>0</v>
      </c>
      <c r="W101" s="12"/>
      <c r="X101" s="12"/>
      <c r="Y101" s="12"/>
      <c r="Z101" s="12"/>
      <c r="AA101" s="12">
        <v>0</v>
      </c>
      <c r="AB101" s="12">
        <v>88.5</v>
      </c>
      <c r="AC101" s="12">
        <v>467.7</v>
      </c>
      <c r="AD101" s="12">
        <v>79.00000000000001</v>
      </c>
      <c r="AE101" s="13"/>
    </row>
    <row r="102" spans="1:31" ht="15.75" customHeight="1">
      <c r="A102" s="38"/>
      <c r="B102" s="44"/>
      <c r="C102" s="45"/>
      <c r="D102" s="45"/>
      <c r="E102" s="50"/>
      <c r="F102" s="50"/>
      <c r="G102" s="46" t="s">
        <v>208</v>
      </c>
      <c r="H102" s="49">
        <v>12023.11</v>
      </c>
      <c r="I102" s="56"/>
      <c r="J102" s="17" t="s">
        <v>12</v>
      </c>
      <c r="K102" s="199"/>
      <c r="L102" s="200" t="s">
        <v>96</v>
      </c>
      <c r="M102" s="201"/>
      <c r="N102" s="201"/>
      <c r="O102" s="198"/>
      <c r="P102" s="27">
        <v>13093.600000000002</v>
      </c>
      <c r="Q102" s="28">
        <v>2636.7</v>
      </c>
      <c r="R102" s="28">
        <v>17</v>
      </c>
      <c r="S102" s="28"/>
      <c r="T102" s="28">
        <v>2118.3999999999996</v>
      </c>
      <c r="U102" s="28"/>
      <c r="V102" s="28">
        <v>1735</v>
      </c>
      <c r="W102" s="28"/>
      <c r="X102" s="28"/>
      <c r="Y102" s="28"/>
      <c r="Z102" s="28"/>
      <c r="AA102" s="28">
        <v>0</v>
      </c>
      <c r="AB102" s="28">
        <v>25.6</v>
      </c>
      <c r="AC102" s="28">
        <v>5512.200000000001</v>
      </c>
      <c r="AD102" s="28">
        <v>1048.6999999999998</v>
      </c>
      <c r="AE102" s="29"/>
    </row>
    <row r="103" spans="1:31" ht="15.75" customHeight="1">
      <c r="A103" s="38"/>
      <c r="B103" s="44"/>
      <c r="C103" s="45"/>
      <c r="D103" s="45"/>
      <c r="E103" s="50"/>
      <c r="F103" s="50" t="s">
        <v>209</v>
      </c>
      <c r="G103" s="46" t="s">
        <v>210</v>
      </c>
      <c r="H103" s="49">
        <v>2106.9400000000005</v>
      </c>
      <c r="I103" s="56"/>
      <c r="J103" s="7"/>
      <c r="K103" s="185" t="s">
        <v>97</v>
      </c>
      <c r="L103" s="202" t="s">
        <v>139</v>
      </c>
      <c r="M103" s="203"/>
      <c r="N103" s="203"/>
      <c r="O103" s="204"/>
      <c r="P103" s="11">
        <v>3252.1000000000004</v>
      </c>
      <c r="Q103" s="12">
        <v>306.4</v>
      </c>
      <c r="R103" s="12">
        <v>28.9</v>
      </c>
      <c r="S103" s="12"/>
      <c r="T103" s="12">
        <v>167.5</v>
      </c>
      <c r="U103" s="12"/>
      <c r="V103" s="12">
        <v>518.6</v>
      </c>
      <c r="W103" s="12"/>
      <c r="X103" s="12"/>
      <c r="Y103" s="12"/>
      <c r="Z103" s="12"/>
      <c r="AA103" s="12">
        <v>753</v>
      </c>
      <c r="AB103" s="12">
        <v>48.7</v>
      </c>
      <c r="AC103" s="12">
        <v>479.8</v>
      </c>
      <c r="AD103" s="12">
        <v>949.2</v>
      </c>
      <c r="AE103" s="13"/>
    </row>
    <row r="104" spans="1:31" ht="15.75" customHeight="1">
      <c r="A104" s="38"/>
      <c r="B104" s="44"/>
      <c r="C104" s="45"/>
      <c r="D104" s="45"/>
      <c r="E104" s="50"/>
      <c r="F104" s="50"/>
      <c r="G104" s="46" t="s">
        <v>211</v>
      </c>
      <c r="H104" s="49">
        <v>3068.669999999999</v>
      </c>
      <c r="I104" s="56"/>
      <c r="J104" s="7"/>
      <c r="K104" s="186"/>
      <c r="L104" s="202" t="s">
        <v>98</v>
      </c>
      <c r="M104" s="203"/>
      <c r="N104" s="203"/>
      <c r="O104" s="204"/>
      <c r="P104" s="11">
        <v>2919.7999999999997</v>
      </c>
      <c r="Q104" s="12">
        <v>865</v>
      </c>
      <c r="R104" s="12">
        <v>17</v>
      </c>
      <c r="S104" s="12"/>
      <c r="T104" s="12">
        <v>429.49999999999994</v>
      </c>
      <c r="U104" s="12"/>
      <c r="V104" s="12">
        <v>84.80000000000001</v>
      </c>
      <c r="W104" s="12"/>
      <c r="X104" s="12"/>
      <c r="Y104" s="12"/>
      <c r="Z104" s="12"/>
      <c r="AA104" s="12">
        <v>556</v>
      </c>
      <c r="AB104" s="12">
        <v>29.599999999999998</v>
      </c>
      <c r="AC104" s="12">
        <v>586.3</v>
      </c>
      <c r="AD104" s="12">
        <v>351.6</v>
      </c>
      <c r="AE104" s="13"/>
    </row>
    <row r="105" spans="1:31" ht="15.75" customHeight="1">
      <c r="A105" s="38"/>
      <c r="B105" s="44"/>
      <c r="C105" s="45"/>
      <c r="D105" s="45"/>
      <c r="E105" s="50"/>
      <c r="F105" s="50"/>
      <c r="G105" s="46" t="s">
        <v>212</v>
      </c>
      <c r="H105" s="49">
        <v>2874.41</v>
      </c>
      <c r="I105" s="56"/>
      <c r="J105" s="7"/>
      <c r="K105" s="186"/>
      <c r="L105" s="202" t="s">
        <v>99</v>
      </c>
      <c r="M105" s="203"/>
      <c r="N105" s="203"/>
      <c r="O105" s="204"/>
      <c r="P105" s="11">
        <v>2318.2000000000003</v>
      </c>
      <c r="Q105" s="12">
        <v>155.8</v>
      </c>
      <c r="R105" s="12">
        <v>12.400000000000002</v>
      </c>
      <c r="S105" s="12"/>
      <c r="T105" s="12">
        <v>107.1</v>
      </c>
      <c r="U105" s="12"/>
      <c r="V105" s="12">
        <v>450.1</v>
      </c>
      <c r="W105" s="12"/>
      <c r="X105" s="12"/>
      <c r="Y105" s="12"/>
      <c r="Z105" s="12"/>
      <c r="AA105" s="12">
        <v>436</v>
      </c>
      <c r="AB105" s="12">
        <v>0</v>
      </c>
      <c r="AC105" s="12">
        <v>965.2</v>
      </c>
      <c r="AD105" s="12">
        <v>191.6</v>
      </c>
      <c r="AE105" s="13"/>
    </row>
    <row r="106" spans="1:31" ht="15.75" customHeight="1">
      <c r="A106" s="38"/>
      <c r="B106" s="44"/>
      <c r="C106" s="45"/>
      <c r="D106" s="45"/>
      <c r="E106" s="50"/>
      <c r="F106" s="50"/>
      <c r="G106" s="46" t="s">
        <v>213</v>
      </c>
      <c r="H106" s="49">
        <v>68.19999999999999</v>
      </c>
      <c r="I106" s="56"/>
      <c r="J106" s="7"/>
      <c r="K106" s="186"/>
      <c r="L106" s="202" t="s">
        <v>100</v>
      </c>
      <c r="M106" s="203"/>
      <c r="N106" s="203"/>
      <c r="O106" s="204"/>
      <c r="P106" s="11">
        <v>62</v>
      </c>
      <c r="Q106" s="12">
        <v>48.6</v>
      </c>
      <c r="R106" s="12">
        <v>4.6</v>
      </c>
      <c r="S106" s="12"/>
      <c r="T106" s="12">
        <v>0</v>
      </c>
      <c r="U106" s="12"/>
      <c r="V106" s="12">
        <v>0.3</v>
      </c>
      <c r="W106" s="12"/>
      <c r="X106" s="12"/>
      <c r="Y106" s="12"/>
      <c r="Z106" s="12"/>
      <c r="AA106" s="12">
        <v>0</v>
      </c>
      <c r="AB106" s="12">
        <v>8.5</v>
      </c>
      <c r="AC106" s="12">
        <v>0</v>
      </c>
      <c r="AD106" s="12">
        <v>0</v>
      </c>
      <c r="AE106" s="13"/>
    </row>
    <row r="107" spans="1:31" ht="15.75" customHeight="1">
      <c r="A107" s="38"/>
      <c r="B107" s="44"/>
      <c r="C107" s="45"/>
      <c r="D107" s="45"/>
      <c r="E107" s="50"/>
      <c r="F107" s="50"/>
      <c r="G107" s="46" t="s">
        <v>214</v>
      </c>
      <c r="H107" s="49">
        <v>892.2100000000002</v>
      </c>
      <c r="I107" s="56"/>
      <c r="J107" s="7"/>
      <c r="K107" s="186"/>
      <c r="L107" s="202" t="s">
        <v>101</v>
      </c>
      <c r="M107" s="203"/>
      <c r="N107" s="203"/>
      <c r="O107" s="204"/>
      <c r="P107" s="11">
        <v>776.4999999999999</v>
      </c>
      <c r="Q107" s="12">
        <v>35.9</v>
      </c>
      <c r="R107" s="12">
        <v>10.2</v>
      </c>
      <c r="S107" s="12"/>
      <c r="T107" s="12">
        <v>5.300000000000001</v>
      </c>
      <c r="U107" s="12"/>
      <c r="V107" s="12">
        <v>163.7</v>
      </c>
      <c r="W107" s="12"/>
      <c r="X107" s="12"/>
      <c r="Y107" s="12"/>
      <c r="Z107" s="12"/>
      <c r="AA107" s="12">
        <v>0</v>
      </c>
      <c r="AB107" s="12">
        <v>19.4</v>
      </c>
      <c r="AC107" s="12">
        <v>419.09999999999997</v>
      </c>
      <c r="AD107" s="12">
        <v>122.9</v>
      </c>
      <c r="AE107" s="13"/>
    </row>
    <row r="108" spans="1:31" ht="15.75" customHeight="1">
      <c r="A108" s="38"/>
      <c r="B108" s="44"/>
      <c r="C108" s="45"/>
      <c r="D108" s="45"/>
      <c r="E108" s="50"/>
      <c r="F108" s="50"/>
      <c r="G108" s="46" t="s">
        <v>215</v>
      </c>
      <c r="H108" s="49">
        <v>1258.18</v>
      </c>
      <c r="I108" s="56"/>
      <c r="J108" s="7"/>
      <c r="K108" s="186"/>
      <c r="L108" s="202" t="s">
        <v>102</v>
      </c>
      <c r="M108" s="203"/>
      <c r="N108" s="203"/>
      <c r="O108" s="204"/>
      <c r="P108" s="11">
        <v>106.3</v>
      </c>
      <c r="Q108" s="12">
        <v>85.4</v>
      </c>
      <c r="R108" s="12">
        <v>0</v>
      </c>
      <c r="S108" s="12"/>
      <c r="T108" s="12">
        <v>0</v>
      </c>
      <c r="U108" s="12"/>
      <c r="V108" s="12">
        <v>0</v>
      </c>
      <c r="W108" s="12"/>
      <c r="X108" s="12"/>
      <c r="Y108" s="12"/>
      <c r="Z108" s="12"/>
      <c r="AA108" s="12">
        <v>0</v>
      </c>
      <c r="AB108" s="12">
        <v>14.600000000000001</v>
      </c>
      <c r="AC108" s="12">
        <v>6.300000000000001</v>
      </c>
      <c r="AD108" s="12">
        <v>0</v>
      </c>
      <c r="AE108" s="13"/>
    </row>
    <row r="109" spans="1:31" ht="15.75" customHeight="1">
      <c r="A109" s="38"/>
      <c r="B109" s="44"/>
      <c r="C109" s="45"/>
      <c r="D109" s="45"/>
      <c r="E109" s="50"/>
      <c r="F109" s="50"/>
      <c r="G109" s="46" t="s">
        <v>216</v>
      </c>
      <c r="H109" s="49">
        <v>3728.7799999999997</v>
      </c>
      <c r="I109" s="56"/>
      <c r="J109" s="7"/>
      <c r="K109" s="186"/>
      <c r="L109" s="202" t="s">
        <v>103</v>
      </c>
      <c r="M109" s="203"/>
      <c r="N109" s="203"/>
      <c r="O109" s="204"/>
      <c r="P109" s="11">
        <v>4797.1</v>
      </c>
      <c r="Q109" s="12">
        <v>556.3000000000001</v>
      </c>
      <c r="R109" s="12">
        <v>19.500000000000004</v>
      </c>
      <c r="S109" s="12"/>
      <c r="T109" s="12">
        <v>201.7</v>
      </c>
      <c r="U109" s="12"/>
      <c r="V109" s="12">
        <v>593.1</v>
      </c>
      <c r="W109" s="12"/>
      <c r="X109" s="12"/>
      <c r="Y109" s="12"/>
      <c r="Z109" s="12"/>
      <c r="AA109" s="12">
        <v>0</v>
      </c>
      <c r="AB109" s="12">
        <v>70.4</v>
      </c>
      <c r="AC109" s="12">
        <v>2887.6000000000004</v>
      </c>
      <c r="AD109" s="12">
        <v>468.5</v>
      </c>
      <c r="AE109" s="13"/>
    </row>
    <row r="110" spans="1:31" ht="15.75">
      <c r="A110" s="38"/>
      <c r="B110" s="44"/>
      <c r="C110" s="45"/>
      <c r="D110" s="45"/>
      <c r="E110" s="50"/>
      <c r="F110" s="50"/>
      <c r="G110" s="46" t="s">
        <v>217</v>
      </c>
      <c r="H110" s="49">
        <v>777.5900000000001</v>
      </c>
      <c r="I110" s="56"/>
      <c r="J110" s="7"/>
      <c r="K110" s="186"/>
      <c r="L110" s="202" t="s">
        <v>104</v>
      </c>
      <c r="M110" s="203"/>
      <c r="N110" s="203"/>
      <c r="O110" s="204"/>
      <c r="P110" s="11">
        <v>755.8000000000001</v>
      </c>
      <c r="Q110" s="12">
        <v>99.3</v>
      </c>
      <c r="R110" s="12">
        <v>0</v>
      </c>
      <c r="S110" s="12"/>
      <c r="T110" s="12">
        <v>27.2</v>
      </c>
      <c r="U110" s="12"/>
      <c r="V110" s="12">
        <v>199.2</v>
      </c>
      <c r="W110" s="12"/>
      <c r="X110" s="12"/>
      <c r="Y110" s="12"/>
      <c r="Z110" s="12"/>
      <c r="AA110" s="12">
        <v>0</v>
      </c>
      <c r="AB110" s="12">
        <v>0</v>
      </c>
      <c r="AC110" s="12">
        <v>279.5</v>
      </c>
      <c r="AD110" s="12">
        <v>150.6</v>
      </c>
      <c r="AE110" s="13"/>
    </row>
    <row r="111" spans="1:31" ht="15.75">
      <c r="A111" s="38"/>
      <c r="B111" s="44"/>
      <c r="C111" s="45"/>
      <c r="D111" s="45"/>
      <c r="E111" s="50"/>
      <c r="F111" s="50"/>
      <c r="G111" s="46" t="s">
        <v>218</v>
      </c>
      <c r="H111" s="49">
        <v>1049.7300000000002</v>
      </c>
      <c r="I111" s="56"/>
      <c r="J111" s="7"/>
      <c r="K111" s="186"/>
      <c r="L111" s="202" t="s">
        <v>105</v>
      </c>
      <c r="M111" s="203"/>
      <c r="N111" s="203"/>
      <c r="O111" s="204"/>
      <c r="P111" s="11">
        <v>1170.5</v>
      </c>
      <c r="Q111" s="12">
        <v>115.3</v>
      </c>
      <c r="R111" s="12">
        <v>0</v>
      </c>
      <c r="S111" s="12"/>
      <c r="T111" s="12">
        <v>76.5</v>
      </c>
      <c r="U111" s="12"/>
      <c r="V111" s="12">
        <v>317.7</v>
      </c>
      <c r="W111" s="12"/>
      <c r="X111" s="12"/>
      <c r="Y111" s="12"/>
      <c r="Z111" s="12"/>
      <c r="AA111" s="12">
        <v>173</v>
      </c>
      <c r="AB111" s="12">
        <v>2.2</v>
      </c>
      <c r="AC111" s="12">
        <v>215.8</v>
      </c>
      <c r="AD111" s="12">
        <v>270</v>
      </c>
      <c r="AE111" s="13"/>
    </row>
    <row r="112" spans="1:31" ht="15.75">
      <c r="A112" s="38"/>
      <c r="B112" s="44"/>
      <c r="C112" s="45"/>
      <c r="D112" s="45"/>
      <c r="E112" s="50"/>
      <c r="F112" s="50"/>
      <c r="G112" s="46" t="s">
        <v>219</v>
      </c>
      <c r="H112" s="49">
        <v>0</v>
      </c>
      <c r="I112" s="56"/>
      <c r="J112" s="7"/>
      <c r="K112" s="186"/>
      <c r="L112" s="208" t="s">
        <v>106</v>
      </c>
      <c r="M112" s="209"/>
      <c r="N112" s="209"/>
      <c r="O112" s="210"/>
      <c r="P112" s="11">
        <v>0</v>
      </c>
      <c r="Q112" s="12">
        <v>0</v>
      </c>
      <c r="R112" s="12">
        <v>0</v>
      </c>
      <c r="S112" s="12"/>
      <c r="T112" s="12">
        <v>0</v>
      </c>
      <c r="U112" s="12"/>
      <c r="V112" s="12">
        <v>0</v>
      </c>
      <c r="W112" s="12"/>
      <c r="X112" s="12"/>
      <c r="Y112" s="12"/>
      <c r="Z112" s="12"/>
      <c r="AA112" s="12">
        <v>0</v>
      </c>
      <c r="AB112" s="12">
        <v>0</v>
      </c>
      <c r="AC112" s="12">
        <v>0</v>
      </c>
      <c r="AD112" s="12">
        <v>0</v>
      </c>
      <c r="AE112" s="13"/>
    </row>
    <row r="113" spans="1:31" ht="15.75" customHeight="1">
      <c r="A113" s="38"/>
      <c r="B113" s="44"/>
      <c r="C113" s="45"/>
      <c r="D113" s="45"/>
      <c r="E113" s="50"/>
      <c r="F113" s="50"/>
      <c r="G113" s="46" t="s">
        <v>220</v>
      </c>
      <c r="H113" s="49">
        <v>2.8600000000000003</v>
      </c>
      <c r="I113" s="56"/>
      <c r="J113" s="17" t="s">
        <v>12</v>
      </c>
      <c r="K113" s="187"/>
      <c r="L113" s="202" t="s">
        <v>107</v>
      </c>
      <c r="M113" s="203"/>
      <c r="N113" s="203"/>
      <c r="O113" s="204"/>
      <c r="P113" s="27">
        <v>0</v>
      </c>
      <c r="Q113" s="28">
        <v>0</v>
      </c>
      <c r="R113" s="28">
        <v>0</v>
      </c>
      <c r="S113" s="28"/>
      <c r="T113" s="28">
        <v>0</v>
      </c>
      <c r="U113" s="28"/>
      <c r="V113" s="28">
        <v>0</v>
      </c>
      <c r="W113" s="28"/>
      <c r="X113" s="28"/>
      <c r="Y113" s="28"/>
      <c r="Z113" s="28"/>
      <c r="AA113" s="28">
        <v>0</v>
      </c>
      <c r="AB113" s="28">
        <v>0</v>
      </c>
      <c r="AC113" s="28">
        <v>0</v>
      </c>
      <c r="AD113" s="28">
        <v>0</v>
      </c>
      <c r="AE113" s="29"/>
    </row>
    <row r="114" spans="1:31" ht="15.75">
      <c r="A114" s="38"/>
      <c r="B114" s="44"/>
      <c r="C114" s="45"/>
      <c r="D114" s="45"/>
      <c r="E114" s="50"/>
      <c r="F114" s="50" t="s">
        <v>221</v>
      </c>
      <c r="G114" s="46" t="s">
        <v>222</v>
      </c>
      <c r="H114" s="49">
        <v>133.32</v>
      </c>
      <c r="I114" s="56"/>
      <c r="J114" s="7"/>
      <c r="K114" s="217" t="s">
        <v>108</v>
      </c>
      <c r="L114" s="205" t="s">
        <v>109</v>
      </c>
      <c r="M114" s="206"/>
      <c r="N114" s="206"/>
      <c r="O114" s="207"/>
      <c r="P114" s="11">
        <v>108.5</v>
      </c>
      <c r="Q114" s="12">
        <v>0</v>
      </c>
      <c r="R114" s="12">
        <v>0</v>
      </c>
      <c r="S114" s="12"/>
      <c r="T114" s="12">
        <v>0</v>
      </c>
      <c r="U114" s="12"/>
      <c r="V114" s="12">
        <v>0</v>
      </c>
      <c r="W114" s="12"/>
      <c r="X114" s="12"/>
      <c r="Y114" s="12"/>
      <c r="Z114" s="12"/>
      <c r="AA114" s="12">
        <v>0</v>
      </c>
      <c r="AB114" s="12">
        <v>0</v>
      </c>
      <c r="AC114" s="12">
        <v>6.9</v>
      </c>
      <c r="AD114" s="12">
        <v>101.6</v>
      </c>
      <c r="AE114" s="13"/>
    </row>
    <row r="115" spans="1:31" ht="15.75" customHeight="1">
      <c r="A115" s="38"/>
      <c r="B115" s="44"/>
      <c r="C115" s="45"/>
      <c r="D115" s="45"/>
      <c r="E115" s="50"/>
      <c r="F115" s="50"/>
      <c r="G115" s="46" t="s">
        <v>223</v>
      </c>
      <c r="H115" s="49">
        <v>159.94</v>
      </c>
      <c r="I115" s="56"/>
      <c r="J115" s="7"/>
      <c r="K115" s="218"/>
      <c r="L115" s="205" t="s">
        <v>110</v>
      </c>
      <c r="M115" s="206"/>
      <c r="N115" s="206"/>
      <c r="O115" s="207"/>
      <c r="P115" s="11">
        <v>39.8</v>
      </c>
      <c r="Q115" s="12">
        <v>0</v>
      </c>
      <c r="R115" s="12">
        <v>0</v>
      </c>
      <c r="S115" s="12"/>
      <c r="T115" s="12">
        <v>38</v>
      </c>
      <c r="U115" s="12"/>
      <c r="V115" s="12">
        <v>0</v>
      </c>
      <c r="W115" s="12"/>
      <c r="X115" s="12"/>
      <c r="Y115" s="12"/>
      <c r="Z115" s="12"/>
      <c r="AA115" s="12">
        <v>0</v>
      </c>
      <c r="AB115" s="12">
        <v>0</v>
      </c>
      <c r="AC115" s="12">
        <v>1.8</v>
      </c>
      <c r="AD115" s="12">
        <v>0</v>
      </c>
      <c r="AE115" s="13"/>
    </row>
    <row r="116" spans="1:31" ht="15.75" customHeight="1">
      <c r="A116" s="38"/>
      <c r="B116" s="44"/>
      <c r="C116" s="45"/>
      <c r="D116" s="45"/>
      <c r="E116" s="50"/>
      <c r="F116" s="50"/>
      <c r="G116" s="46" t="s">
        <v>224</v>
      </c>
      <c r="H116" s="49">
        <v>2500.74</v>
      </c>
      <c r="I116" s="56"/>
      <c r="J116" s="7"/>
      <c r="K116" s="218"/>
      <c r="L116" s="205" t="s">
        <v>111</v>
      </c>
      <c r="M116" s="206"/>
      <c r="N116" s="206"/>
      <c r="O116" s="207"/>
      <c r="P116" s="11">
        <v>1966.3999999999999</v>
      </c>
      <c r="Q116" s="12">
        <v>128.6</v>
      </c>
      <c r="R116" s="12">
        <v>28.2</v>
      </c>
      <c r="S116" s="12"/>
      <c r="T116" s="12">
        <v>61.8</v>
      </c>
      <c r="U116" s="12"/>
      <c r="V116" s="12">
        <v>258.3</v>
      </c>
      <c r="W116" s="12"/>
      <c r="X116" s="12"/>
      <c r="Y116" s="12"/>
      <c r="Z116" s="12"/>
      <c r="AA116" s="12">
        <v>149</v>
      </c>
      <c r="AB116" s="12">
        <v>45.4</v>
      </c>
      <c r="AC116" s="12">
        <v>1084.8999999999999</v>
      </c>
      <c r="AD116" s="12">
        <v>210.2</v>
      </c>
      <c r="AE116" s="13"/>
    </row>
    <row r="117" spans="1:31" ht="15.75">
      <c r="A117" s="38"/>
      <c r="B117" s="44"/>
      <c r="C117" s="45"/>
      <c r="D117" s="45"/>
      <c r="E117" s="50"/>
      <c r="F117" s="50"/>
      <c r="G117" s="46" t="s">
        <v>112</v>
      </c>
      <c r="H117" s="49">
        <v>0</v>
      </c>
      <c r="I117" s="56"/>
      <c r="J117" s="7"/>
      <c r="K117" s="218"/>
      <c r="L117" s="205" t="s">
        <v>112</v>
      </c>
      <c r="M117" s="206"/>
      <c r="N117" s="206"/>
      <c r="O117" s="207"/>
      <c r="P117" s="11">
        <v>0</v>
      </c>
      <c r="Q117" s="12">
        <v>0</v>
      </c>
      <c r="R117" s="12">
        <v>0</v>
      </c>
      <c r="S117" s="12"/>
      <c r="T117" s="12">
        <v>0</v>
      </c>
      <c r="U117" s="12"/>
      <c r="V117" s="12">
        <v>0</v>
      </c>
      <c r="W117" s="12"/>
      <c r="X117" s="12"/>
      <c r="Y117" s="12"/>
      <c r="Z117" s="12"/>
      <c r="AA117" s="12">
        <v>0</v>
      </c>
      <c r="AB117" s="12">
        <v>0</v>
      </c>
      <c r="AC117" s="12">
        <v>0</v>
      </c>
      <c r="AD117" s="12">
        <v>0</v>
      </c>
      <c r="AE117" s="13"/>
    </row>
    <row r="118" spans="1:31" ht="15.75">
      <c r="A118" s="38"/>
      <c r="B118" s="44"/>
      <c r="C118" s="45"/>
      <c r="D118" s="45"/>
      <c r="E118" s="50"/>
      <c r="F118" s="50"/>
      <c r="G118" s="46" t="s">
        <v>225</v>
      </c>
      <c r="H118" s="49">
        <v>0</v>
      </c>
      <c r="I118" s="56"/>
      <c r="J118" s="7"/>
      <c r="K118" s="218"/>
      <c r="L118" s="205" t="s">
        <v>113</v>
      </c>
      <c r="M118" s="206"/>
      <c r="N118" s="206"/>
      <c r="O118" s="207"/>
      <c r="P118" s="11">
        <v>0</v>
      </c>
      <c r="Q118" s="12">
        <v>0</v>
      </c>
      <c r="R118" s="12">
        <v>0</v>
      </c>
      <c r="S118" s="12"/>
      <c r="T118" s="12">
        <v>0</v>
      </c>
      <c r="U118" s="12"/>
      <c r="V118" s="12">
        <v>0</v>
      </c>
      <c r="W118" s="12"/>
      <c r="X118" s="12"/>
      <c r="Y118" s="12"/>
      <c r="Z118" s="12"/>
      <c r="AA118" s="12">
        <v>0</v>
      </c>
      <c r="AB118" s="12">
        <v>0</v>
      </c>
      <c r="AC118" s="12">
        <v>0</v>
      </c>
      <c r="AD118" s="12">
        <v>0</v>
      </c>
      <c r="AE118" s="13"/>
    </row>
    <row r="119" spans="1:31" ht="15.75">
      <c r="A119" s="38"/>
      <c r="B119" s="44"/>
      <c r="C119" s="45"/>
      <c r="D119" s="45"/>
      <c r="E119" s="50"/>
      <c r="F119" s="50"/>
      <c r="G119" s="46" t="s">
        <v>114</v>
      </c>
      <c r="H119" s="49">
        <v>0</v>
      </c>
      <c r="I119" s="56"/>
      <c r="J119" s="7"/>
      <c r="K119" s="218"/>
      <c r="L119" s="205" t="s">
        <v>114</v>
      </c>
      <c r="M119" s="206"/>
      <c r="N119" s="206"/>
      <c r="O119" s="207"/>
      <c r="P119" s="11">
        <v>20</v>
      </c>
      <c r="Q119" s="12">
        <v>0</v>
      </c>
      <c r="R119" s="12">
        <v>0</v>
      </c>
      <c r="S119" s="12"/>
      <c r="T119" s="12">
        <v>0</v>
      </c>
      <c r="U119" s="12"/>
      <c r="V119" s="12">
        <v>0</v>
      </c>
      <c r="W119" s="12"/>
      <c r="X119" s="12"/>
      <c r="Y119" s="12"/>
      <c r="Z119" s="12"/>
      <c r="AA119" s="12">
        <v>20</v>
      </c>
      <c r="AB119" s="12">
        <v>0</v>
      </c>
      <c r="AC119" s="12">
        <v>0</v>
      </c>
      <c r="AD119" s="12">
        <v>0</v>
      </c>
      <c r="AE119" s="13"/>
    </row>
    <row r="120" spans="1:31" ht="15.75">
      <c r="A120" s="38"/>
      <c r="B120" s="44"/>
      <c r="C120" s="45"/>
      <c r="D120" s="45"/>
      <c r="E120" s="50"/>
      <c r="F120" s="50"/>
      <c r="G120" s="46" t="s">
        <v>226</v>
      </c>
      <c r="H120" s="49">
        <v>69.19000000000001</v>
      </c>
      <c r="I120" s="56"/>
      <c r="J120" s="7"/>
      <c r="K120" s="218"/>
      <c r="L120" s="205" t="s">
        <v>115</v>
      </c>
      <c r="M120" s="206"/>
      <c r="N120" s="206"/>
      <c r="O120" s="207"/>
      <c r="P120" s="11">
        <v>0</v>
      </c>
      <c r="Q120" s="12">
        <v>0</v>
      </c>
      <c r="R120" s="12">
        <v>0</v>
      </c>
      <c r="S120" s="12"/>
      <c r="T120" s="12">
        <v>0</v>
      </c>
      <c r="U120" s="12"/>
      <c r="V120" s="12">
        <v>0</v>
      </c>
      <c r="W120" s="12"/>
      <c r="X120" s="12"/>
      <c r="Y120" s="12"/>
      <c r="Z120" s="12"/>
      <c r="AA120" s="12">
        <v>0</v>
      </c>
      <c r="AB120" s="12">
        <v>0</v>
      </c>
      <c r="AC120" s="12">
        <v>0</v>
      </c>
      <c r="AD120" s="12">
        <v>0</v>
      </c>
      <c r="AE120" s="13"/>
    </row>
    <row r="121" spans="1:31" ht="15.75" customHeight="1">
      <c r="A121" s="38"/>
      <c r="B121" s="44"/>
      <c r="C121" s="45"/>
      <c r="D121" s="45"/>
      <c r="E121" s="50"/>
      <c r="F121" s="50"/>
      <c r="G121" s="46" t="s">
        <v>116</v>
      </c>
      <c r="H121" s="49">
        <v>1154.0100000000002</v>
      </c>
      <c r="I121" s="56"/>
      <c r="J121" s="7"/>
      <c r="K121" s="218"/>
      <c r="L121" s="205" t="s">
        <v>116</v>
      </c>
      <c r="M121" s="206"/>
      <c r="N121" s="206"/>
      <c r="O121" s="207"/>
      <c r="P121" s="11">
        <v>766.5</v>
      </c>
      <c r="Q121" s="12">
        <v>36.1</v>
      </c>
      <c r="R121" s="12">
        <v>45.8</v>
      </c>
      <c r="S121" s="12"/>
      <c r="T121" s="12">
        <v>47.8</v>
      </c>
      <c r="U121" s="12"/>
      <c r="V121" s="12">
        <v>165.3</v>
      </c>
      <c r="W121" s="12"/>
      <c r="X121" s="12"/>
      <c r="Y121" s="12"/>
      <c r="Z121" s="12"/>
      <c r="AA121" s="12">
        <v>93</v>
      </c>
      <c r="AB121" s="12">
        <v>14.000000000000002</v>
      </c>
      <c r="AC121" s="12">
        <v>210.6</v>
      </c>
      <c r="AD121" s="12">
        <v>153.89999999999998</v>
      </c>
      <c r="AE121" s="13"/>
    </row>
    <row r="122" spans="1:31" ht="15.75">
      <c r="A122" s="38"/>
      <c r="B122" s="44"/>
      <c r="C122" s="45"/>
      <c r="D122" s="45"/>
      <c r="E122" s="50"/>
      <c r="F122" s="50"/>
      <c r="G122" s="46" t="s">
        <v>227</v>
      </c>
      <c r="H122" s="49">
        <v>4.51</v>
      </c>
      <c r="I122" s="56"/>
      <c r="J122" s="7"/>
      <c r="K122" s="218"/>
      <c r="L122" s="205" t="s">
        <v>117</v>
      </c>
      <c r="M122" s="206"/>
      <c r="N122" s="206"/>
      <c r="O122" s="207"/>
      <c r="P122" s="11">
        <v>0</v>
      </c>
      <c r="Q122" s="12">
        <v>0</v>
      </c>
      <c r="R122" s="12">
        <v>0</v>
      </c>
      <c r="S122" s="12"/>
      <c r="T122" s="12">
        <v>0</v>
      </c>
      <c r="U122" s="12"/>
      <c r="V122" s="12">
        <v>0</v>
      </c>
      <c r="W122" s="12"/>
      <c r="X122" s="12"/>
      <c r="Y122" s="12"/>
      <c r="Z122" s="12"/>
      <c r="AA122" s="12">
        <v>0</v>
      </c>
      <c r="AB122" s="12">
        <v>0</v>
      </c>
      <c r="AC122" s="12">
        <v>0</v>
      </c>
      <c r="AD122" s="12">
        <v>0</v>
      </c>
      <c r="AE122" s="13"/>
    </row>
    <row r="123" spans="1:31" ht="15.75" customHeight="1">
      <c r="A123" s="38"/>
      <c r="B123" s="44"/>
      <c r="C123" s="45"/>
      <c r="D123" s="45"/>
      <c r="E123" s="50"/>
      <c r="F123" s="50"/>
      <c r="G123" s="46" t="s">
        <v>228</v>
      </c>
      <c r="H123" s="49">
        <v>1.21</v>
      </c>
      <c r="I123" s="56"/>
      <c r="J123" s="7"/>
      <c r="K123" s="218"/>
      <c r="L123" s="205" t="s">
        <v>118</v>
      </c>
      <c r="M123" s="206"/>
      <c r="N123" s="206"/>
      <c r="O123" s="207"/>
      <c r="P123" s="11">
        <v>0.4</v>
      </c>
      <c r="Q123" s="12">
        <v>0</v>
      </c>
      <c r="R123" s="12">
        <v>0</v>
      </c>
      <c r="S123" s="12"/>
      <c r="T123" s="12">
        <v>0</v>
      </c>
      <c r="U123" s="12"/>
      <c r="V123" s="12">
        <v>0</v>
      </c>
      <c r="W123" s="12"/>
      <c r="X123" s="12"/>
      <c r="Y123" s="12"/>
      <c r="Z123" s="12"/>
      <c r="AA123" s="12">
        <v>0</v>
      </c>
      <c r="AB123" s="12">
        <v>0</v>
      </c>
      <c r="AC123" s="12">
        <v>0.4</v>
      </c>
      <c r="AD123" s="12">
        <v>0</v>
      </c>
      <c r="AE123" s="13"/>
    </row>
    <row r="124" spans="1:31" ht="15.75">
      <c r="A124" s="38"/>
      <c r="B124" s="44"/>
      <c r="C124" s="45"/>
      <c r="D124" s="45"/>
      <c r="E124" s="50"/>
      <c r="F124" s="50" t="s">
        <v>229</v>
      </c>
      <c r="G124" s="46" t="s">
        <v>230</v>
      </c>
      <c r="H124" s="49">
        <v>571.1200000000001</v>
      </c>
      <c r="I124" s="56"/>
      <c r="J124" s="17" t="s">
        <v>12</v>
      </c>
      <c r="K124" s="219"/>
      <c r="L124" s="205" t="s">
        <v>119</v>
      </c>
      <c r="M124" s="206"/>
      <c r="N124" s="206"/>
      <c r="O124" s="207"/>
      <c r="P124" s="27">
        <v>564.1</v>
      </c>
      <c r="Q124" s="28">
        <v>0</v>
      </c>
      <c r="R124" s="28">
        <v>0</v>
      </c>
      <c r="S124" s="28"/>
      <c r="T124" s="28">
        <v>0</v>
      </c>
      <c r="U124" s="28"/>
      <c r="V124" s="28">
        <v>295.6</v>
      </c>
      <c r="W124" s="28"/>
      <c r="X124" s="28"/>
      <c r="Y124" s="28"/>
      <c r="Z124" s="28"/>
      <c r="AA124" s="28">
        <v>0</v>
      </c>
      <c r="AB124" s="28">
        <v>0</v>
      </c>
      <c r="AC124" s="28">
        <v>0</v>
      </c>
      <c r="AD124" s="28">
        <v>268.5</v>
      </c>
      <c r="AE124" s="29"/>
    </row>
    <row r="125" spans="1:31" ht="15.75" customHeight="1">
      <c r="A125" s="38"/>
      <c r="B125" s="44"/>
      <c r="C125" s="45"/>
      <c r="D125" s="45"/>
      <c r="E125" s="50"/>
      <c r="F125" s="50"/>
      <c r="G125" s="46" t="s">
        <v>121</v>
      </c>
      <c r="H125" s="49"/>
      <c r="I125" s="56"/>
      <c r="J125" s="7"/>
      <c r="K125" s="220" t="s">
        <v>120</v>
      </c>
      <c r="L125" s="208" t="s">
        <v>121</v>
      </c>
      <c r="M125" s="209"/>
      <c r="N125" s="209"/>
      <c r="O125" s="210"/>
      <c r="P125" s="11">
        <v>0</v>
      </c>
      <c r="Q125" s="12">
        <v>0</v>
      </c>
      <c r="R125" s="12">
        <v>0</v>
      </c>
      <c r="S125" s="12"/>
      <c r="T125" s="12">
        <v>0</v>
      </c>
      <c r="U125" s="12"/>
      <c r="V125" s="12">
        <v>0</v>
      </c>
      <c r="W125" s="12"/>
      <c r="X125" s="12"/>
      <c r="Y125" s="12"/>
      <c r="Z125" s="12"/>
      <c r="AA125" s="12">
        <v>0</v>
      </c>
      <c r="AB125" s="12">
        <v>0</v>
      </c>
      <c r="AC125" s="12">
        <v>0</v>
      </c>
      <c r="AD125" s="12">
        <v>0</v>
      </c>
      <c r="AE125" s="13"/>
    </row>
    <row r="126" spans="1:31" ht="15.75">
      <c r="A126" s="38"/>
      <c r="B126" s="44"/>
      <c r="C126" s="45"/>
      <c r="D126" s="45"/>
      <c r="E126" s="50"/>
      <c r="F126" s="50"/>
      <c r="G126" s="46" t="s">
        <v>231</v>
      </c>
      <c r="H126" s="49">
        <v>4.07</v>
      </c>
      <c r="I126" s="56"/>
      <c r="J126" s="7"/>
      <c r="K126" s="221"/>
      <c r="L126" s="208" t="s">
        <v>122</v>
      </c>
      <c r="M126" s="209"/>
      <c r="N126" s="209"/>
      <c r="O126" s="210"/>
      <c r="P126" s="11">
        <v>0</v>
      </c>
      <c r="Q126" s="12">
        <v>0</v>
      </c>
      <c r="R126" s="12">
        <v>0</v>
      </c>
      <c r="S126" s="12"/>
      <c r="T126" s="12">
        <v>0</v>
      </c>
      <c r="U126" s="12"/>
      <c r="V126" s="12">
        <v>0</v>
      </c>
      <c r="W126" s="12"/>
      <c r="X126" s="12"/>
      <c r="Y126" s="12"/>
      <c r="Z126" s="12"/>
      <c r="AA126" s="12">
        <v>0</v>
      </c>
      <c r="AB126" s="12">
        <v>0</v>
      </c>
      <c r="AC126" s="12">
        <v>0</v>
      </c>
      <c r="AD126" s="12">
        <v>0</v>
      </c>
      <c r="AE126" s="13"/>
    </row>
    <row r="127" spans="1:31" ht="15.75">
      <c r="A127" s="38"/>
      <c r="B127" s="44"/>
      <c r="C127" s="45"/>
      <c r="D127" s="45"/>
      <c r="E127" s="50"/>
      <c r="F127" s="50"/>
      <c r="G127" s="46" t="s">
        <v>232</v>
      </c>
      <c r="H127" s="49">
        <v>162.35999999999996</v>
      </c>
      <c r="I127" s="56"/>
      <c r="J127" s="7"/>
      <c r="K127" s="221"/>
      <c r="L127" s="208" t="s">
        <v>123</v>
      </c>
      <c r="M127" s="209"/>
      <c r="N127" s="209"/>
      <c r="O127" s="210"/>
      <c r="P127" s="11">
        <v>153.70000000000002</v>
      </c>
      <c r="Q127" s="12">
        <v>114.6</v>
      </c>
      <c r="R127" s="12">
        <v>0</v>
      </c>
      <c r="S127" s="12"/>
      <c r="T127" s="12">
        <v>21.800000000000004</v>
      </c>
      <c r="U127" s="12"/>
      <c r="V127" s="12">
        <v>0</v>
      </c>
      <c r="W127" s="12"/>
      <c r="X127" s="12"/>
      <c r="Y127" s="12"/>
      <c r="Z127" s="12"/>
      <c r="AA127" s="12">
        <v>0</v>
      </c>
      <c r="AB127" s="12">
        <v>0</v>
      </c>
      <c r="AC127" s="12">
        <v>17.3</v>
      </c>
      <c r="AD127" s="12">
        <v>0</v>
      </c>
      <c r="AE127" s="13"/>
    </row>
    <row r="128" spans="1:31" ht="15.75" customHeight="1">
      <c r="A128" s="38"/>
      <c r="B128" s="44"/>
      <c r="C128" s="45"/>
      <c r="D128" s="45"/>
      <c r="E128" s="50"/>
      <c r="F128" s="50" t="s">
        <v>233</v>
      </c>
      <c r="G128" s="46" t="s">
        <v>234</v>
      </c>
      <c r="H128" s="49">
        <v>0</v>
      </c>
      <c r="I128" s="56"/>
      <c r="J128" s="7"/>
      <c r="K128" s="222"/>
      <c r="L128" s="208" t="s">
        <v>124</v>
      </c>
      <c r="M128" s="209"/>
      <c r="N128" s="209"/>
      <c r="O128" s="210"/>
      <c r="P128" s="11">
        <v>56.800000000000004</v>
      </c>
      <c r="Q128" s="12">
        <v>0</v>
      </c>
      <c r="R128" s="12">
        <v>0</v>
      </c>
      <c r="S128" s="12"/>
      <c r="T128" s="12">
        <v>0</v>
      </c>
      <c r="U128" s="12"/>
      <c r="V128" s="12">
        <v>0</v>
      </c>
      <c r="W128" s="12"/>
      <c r="X128" s="12"/>
      <c r="Y128" s="12"/>
      <c r="Z128" s="12"/>
      <c r="AA128" s="12">
        <v>0</v>
      </c>
      <c r="AB128" s="12">
        <v>0</v>
      </c>
      <c r="AC128" s="12">
        <v>56.800000000000004</v>
      </c>
      <c r="AD128" s="12">
        <v>0</v>
      </c>
      <c r="AE128" s="13"/>
    </row>
    <row r="129" spans="1:31" ht="15.75">
      <c r="A129" s="38"/>
      <c r="B129" s="44"/>
      <c r="C129" s="45"/>
      <c r="D129" s="45"/>
      <c r="E129" s="50"/>
      <c r="F129" s="50"/>
      <c r="G129" s="46" t="s">
        <v>235</v>
      </c>
      <c r="H129" s="49">
        <v>0</v>
      </c>
      <c r="I129" s="55"/>
      <c r="J129" s="17" t="s">
        <v>12</v>
      </c>
      <c r="K129" s="32" t="s">
        <v>125</v>
      </c>
      <c r="L129" s="208" t="s">
        <v>126</v>
      </c>
      <c r="M129" s="209"/>
      <c r="N129" s="209"/>
      <c r="O129" s="210"/>
      <c r="P129" s="27">
        <v>0</v>
      </c>
      <c r="Q129" s="28">
        <v>0</v>
      </c>
      <c r="R129" s="28">
        <v>0</v>
      </c>
      <c r="S129" s="28"/>
      <c r="T129" s="28">
        <v>0</v>
      </c>
      <c r="U129" s="28"/>
      <c r="V129" s="28">
        <v>0</v>
      </c>
      <c r="W129" s="28"/>
      <c r="X129" s="28"/>
      <c r="Y129" s="28"/>
      <c r="Z129" s="28"/>
      <c r="AA129" s="28">
        <v>0</v>
      </c>
      <c r="AB129" s="28">
        <v>0</v>
      </c>
      <c r="AC129" s="28">
        <v>0</v>
      </c>
      <c r="AD129" s="28">
        <v>0</v>
      </c>
      <c r="AE129" s="29"/>
    </row>
    <row r="130" spans="1:30" ht="15.75">
      <c r="A130" s="51"/>
      <c r="B130" s="44"/>
      <c r="C130" s="45"/>
      <c r="D130" s="45"/>
      <c r="E130" s="45" t="s">
        <v>148</v>
      </c>
      <c r="F130" s="45"/>
      <c r="G130" s="46"/>
      <c r="H130" s="48">
        <v>1275414795.0500002</v>
      </c>
      <c r="I130" s="56"/>
      <c r="K130" t="s">
        <v>1</v>
      </c>
      <c r="P130">
        <v>2051869210</v>
      </c>
      <c r="Q130">
        <v>567881870</v>
      </c>
      <c r="R130">
        <v>23246530</v>
      </c>
      <c r="T130">
        <v>80531000</v>
      </c>
      <c r="V130">
        <v>382721820</v>
      </c>
      <c r="AA130">
        <v>331172000</v>
      </c>
      <c r="AB130">
        <v>21372740</v>
      </c>
      <c r="AC130">
        <v>303173500</v>
      </c>
      <c r="AD130">
        <v>341769750</v>
      </c>
    </row>
    <row r="131" spans="1:30" ht="15.75">
      <c r="A131" s="38"/>
      <c r="B131" s="44"/>
      <c r="C131" s="45"/>
      <c r="D131" s="45"/>
      <c r="E131" s="50"/>
      <c r="F131" s="50" t="s">
        <v>151</v>
      </c>
      <c r="G131" s="46" t="s">
        <v>5</v>
      </c>
      <c r="H131" s="49">
        <v>32907259.000000004</v>
      </c>
      <c r="I131" s="56"/>
      <c r="L131" t="s">
        <v>5</v>
      </c>
      <c r="P131">
        <v>65048330</v>
      </c>
      <c r="Q131">
        <v>7468380</v>
      </c>
      <c r="R131">
        <v>1050000</v>
      </c>
      <c r="T131">
        <v>2025000</v>
      </c>
      <c r="V131">
        <v>15517700</v>
      </c>
      <c r="AA131">
        <v>18460000</v>
      </c>
      <c r="AB131">
        <v>1114400</v>
      </c>
      <c r="AC131">
        <v>7722700</v>
      </c>
      <c r="AD131">
        <v>11690150</v>
      </c>
    </row>
    <row r="132" spans="1:30" ht="15.75">
      <c r="A132" s="38"/>
      <c r="B132" s="44"/>
      <c r="C132" s="45"/>
      <c r="D132" s="45"/>
      <c r="E132" s="50"/>
      <c r="F132" s="50"/>
      <c r="G132" s="46" t="s">
        <v>6</v>
      </c>
      <c r="H132" s="49">
        <v>1356300</v>
      </c>
      <c r="I132" s="56"/>
      <c r="L132" t="s">
        <v>6</v>
      </c>
      <c r="P132">
        <v>0</v>
      </c>
      <c r="Q132">
        <v>0</v>
      </c>
      <c r="R132">
        <v>0</v>
      </c>
      <c r="T132">
        <v>0</v>
      </c>
      <c r="V132">
        <v>0</v>
      </c>
      <c r="AA132">
        <v>0</v>
      </c>
      <c r="AB132">
        <v>0</v>
      </c>
      <c r="AC132">
        <v>0</v>
      </c>
      <c r="AD132">
        <v>0</v>
      </c>
    </row>
    <row r="133" spans="1:30" ht="15.75">
      <c r="A133" s="38"/>
      <c r="B133" s="44"/>
      <c r="C133" s="45"/>
      <c r="D133" s="45"/>
      <c r="E133" s="50"/>
      <c r="F133" s="50"/>
      <c r="G133" s="46" t="s">
        <v>152</v>
      </c>
      <c r="H133" s="49">
        <v>4323825</v>
      </c>
      <c r="I133" s="56"/>
      <c r="L133" t="s">
        <v>7</v>
      </c>
      <c r="P133">
        <v>15361250</v>
      </c>
      <c r="Q133">
        <v>0</v>
      </c>
      <c r="R133">
        <v>0</v>
      </c>
      <c r="T133">
        <v>1480500</v>
      </c>
      <c r="V133">
        <v>0</v>
      </c>
      <c r="AA133">
        <v>11595000</v>
      </c>
      <c r="AB133">
        <v>0</v>
      </c>
      <c r="AC133">
        <v>147850</v>
      </c>
      <c r="AD133">
        <v>2137900</v>
      </c>
    </row>
    <row r="134" spans="1:30" ht="15.75">
      <c r="A134" s="38"/>
      <c r="B134" s="44"/>
      <c r="C134" s="45"/>
      <c r="D134" s="45"/>
      <c r="E134" s="50"/>
      <c r="F134" s="50"/>
      <c r="G134" s="46" t="s">
        <v>153</v>
      </c>
      <c r="H134" s="49">
        <v>17202460</v>
      </c>
      <c r="I134" s="56"/>
      <c r="L134" t="s">
        <v>8</v>
      </c>
      <c r="P134">
        <v>48920430</v>
      </c>
      <c r="Q134">
        <v>342630</v>
      </c>
      <c r="R134">
        <v>1381499.9999999995</v>
      </c>
      <c r="T134">
        <v>939000</v>
      </c>
      <c r="V134">
        <v>8486000</v>
      </c>
      <c r="AA134">
        <v>21700000</v>
      </c>
      <c r="AB134">
        <v>0</v>
      </c>
      <c r="AC134">
        <v>9233300</v>
      </c>
      <c r="AD134">
        <v>6838000</v>
      </c>
    </row>
    <row r="135" spans="1:30" ht="15.75">
      <c r="A135" s="38"/>
      <c r="B135" s="44"/>
      <c r="C135" s="45"/>
      <c r="D135" s="45"/>
      <c r="E135" s="50"/>
      <c r="F135" s="50"/>
      <c r="G135" s="46" t="s">
        <v>154</v>
      </c>
      <c r="H135" s="49">
        <v>380930</v>
      </c>
      <c r="I135" s="56"/>
      <c r="L135" t="s">
        <v>9</v>
      </c>
      <c r="P135">
        <v>0</v>
      </c>
      <c r="Q135">
        <v>0</v>
      </c>
      <c r="R135">
        <v>0</v>
      </c>
      <c r="T135">
        <v>0</v>
      </c>
      <c r="V135">
        <v>0</v>
      </c>
      <c r="AA135">
        <v>0</v>
      </c>
      <c r="AB135">
        <v>0</v>
      </c>
      <c r="AC135">
        <v>0</v>
      </c>
      <c r="AD135">
        <v>0</v>
      </c>
    </row>
    <row r="136" spans="1:30" ht="15.75">
      <c r="A136" s="38"/>
      <c r="B136" s="44"/>
      <c r="C136" s="45"/>
      <c r="D136" s="45"/>
      <c r="E136" s="50"/>
      <c r="F136" s="50"/>
      <c r="G136" s="46" t="s">
        <v>10</v>
      </c>
      <c r="H136" s="49">
        <v>21003785</v>
      </c>
      <c r="I136" s="56"/>
      <c r="L136" t="s">
        <v>10</v>
      </c>
      <c r="P136">
        <v>35332930</v>
      </c>
      <c r="Q136">
        <v>21763980</v>
      </c>
      <c r="R136">
        <v>0</v>
      </c>
      <c r="T136">
        <v>132400</v>
      </c>
      <c r="V136">
        <v>2209750</v>
      </c>
      <c r="AA136">
        <v>7170000</v>
      </c>
      <c r="AB136">
        <v>104250</v>
      </c>
      <c r="AC136">
        <v>2067550</v>
      </c>
      <c r="AD136">
        <v>1885000</v>
      </c>
    </row>
    <row r="137" spans="1:30" ht="15.75">
      <c r="A137" s="38"/>
      <c r="B137" s="44"/>
      <c r="C137" s="45"/>
      <c r="D137" s="45"/>
      <c r="E137" s="50"/>
      <c r="F137" s="50"/>
      <c r="G137" s="46" t="s">
        <v>11</v>
      </c>
      <c r="H137" s="49">
        <v>22530706.55</v>
      </c>
      <c r="I137" s="56"/>
      <c r="L137" t="s">
        <v>11</v>
      </c>
      <c r="P137">
        <v>49453480</v>
      </c>
      <c r="Q137">
        <v>11668280</v>
      </c>
      <c r="R137">
        <v>1039200</v>
      </c>
      <c r="T137">
        <v>0</v>
      </c>
      <c r="V137">
        <v>13389600</v>
      </c>
      <c r="AA137">
        <v>9270000</v>
      </c>
      <c r="AB137">
        <v>0</v>
      </c>
      <c r="AC137">
        <v>2918400</v>
      </c>
      <c r="AD137">
        <v>11168000</v>
      </c>
    </row>
    <row r="138" spans="1:30" ht="15.75">
      <c r="A138" s="38"/>
      <c r="B138" s="44"/>
      <c r="C138" s="45"/>
      <c r="D138" s="45"/>
      <c r="E138" s="50"/>
      <c r="F138" s="50"/>
      <c r="G138" s="46" t="s">
        <v>13</v>
      </c>
      <c r="H138" s="49">
        <v>20464080.999999996</v>
      </c>
      <c r="I138" s="56"/>
      <c r="L138" t="s">
        <v>13</v>
      </c>
      <c r="P138">
        <v>53599870</v>
      </c>
      <c r="Q138">
        <v>37592270</v>
      </c>
      <c r="R138">
        <v>0</v>
      </c>
      <c r="T138">
        <v>539500</v>
      </c>
      <c r="V138">
        <v>0</v>
      </c>
      <c r="AA138">
        <v>4905000</v>
      </c>
      <c r="AB138">
        <v>0</v>
      </c>
      <c r="AC138">
        <v>6911500</v>
      </c>
      <c r="AD138">
        <v>3651600</v>
      </c>
    </row>
    <row r="139" spans="1:30" ht="15.75">
      <c r="A139" s="38"/>
      <c r="B139" s="44"/>
      <c r="C139" s="45"/>
      <c r="D139" s="45"/>
      <c r="E139" s="50"/>
      <c r="F139" s="50"/>
      <c r="G139" s="46" t="s">
        <v>14</v>
      </c>
      <c r="H139" s="49">
        <v>0</v>
      </c>
      <c r="I139" s="56"/>
      <c r="K139" t="s">
        <v>3</v>
      </c>
      <c r="L139" t="s">
        <v>14</v>
      </c>
      <c r="P139">
        <v>0</v>
      </c>
      <c r="Q139">
        <v>0</v>
      </c>
      <c r="R139">
        <v>0</v>
      </c>
      <c r="T139">
        <v>0</v>
      </c>
      <c r="V139">
        <v>0</v>
      </c>
      <c r="AA139">
        <v>0</v>
      </c>
      <c r="AB139">
        <v>0</v>
      </c>
      <c r="AC139">
        <v>0</v>
      </c>
      <c r="AD139">
        <v>0</v>
      </c>
    </row>
    <row r="140" spans="1:30" ht="15.75">
      <c r="A140" s="38"/>
      <c r="B140" s="44"/>
      <c r="C140" s="45"/>
      <c r="D140" s="45"/>
      <c r="E140" s="50"/>
      <c r="F140" s="50"/>
      <c r="G140" s="46" t="s">
        <v>15</v>
      </c>
      <c r="H140" s="49">
        <v>4947800</v>
      </c>
      <c r="I140" s="56"/>
      <c r="J140" t="s">
        <v>339</v>
      </c>
      <c r="L140" t="s">
        <v>15</v>
      </c>
      <c r="P140">
        <v>21227310</v>
      </c>
      <c r="Q140">
        <v>11770560</v>
      </c>
      <c r="R140">
        <v>0</v>
      </c>
      <c r="T140">
        <v>2636800</v>
      </c>
      <c r="V140">
        <v>0</v>
      </c>
      <c r="AA140">
        <v>0</v>
      </c>
      <c r="AB140">
        <v>0</v>
      </c>
      <c r="AC140">
        <v>3088950</v>
      </c>
      <c r="AD140">
        <v>3731000</v>
      </c>
    </row>
    <row r="141" spans="1:30" ht="15.75">
      <c r="A141" s="38"/>
      <c r="B141" s="44"/>
      <c r="C141" s="45"/>
      <c r="D141" s="45"/>
      <c r="E141" s="50"/>
      <c r="F141" s="50"/>
      <c r="G141" s="46" t="s">
        <v>155</v>
      </c>
      <c r="H141" s="49">
        <v>32710909.000000004</v>
      </c>
      <c r="I141" s="56"/>
      <c r="L141" t="s">
        <v>16</v>
      </c>
      <c r="P141">
        <v>57197770</v>
      </c>
      <c r="Q141">
        <v>24758470</v>
      </c>
      <c r="R141">
        <v>1791000</v>
      </c>
      <c r="T141">
        <v>1389500</v>
      </c>
      <c r="V141">
        <v>15617900</v>
      </c>
      <c r="AA141">
        <v>4040000</v>
      </c>
      <c r="AB141">
        <v>314900</v>
      </c>
      <c r="AC141">
        <v>968000</v>
      </c>
      <c r="AD141">
        <v>8318000</v>
      </c>
    </row>
    <row r="142" spans="1:30" ht="15.75">
      <c r="A142" s="38"/>
      <c r="B142" s="44"/>
      <c r="C142" s="45"/>
      <c r="D142" s="45"/>
      <c r="E142" s="50"/>
      <c r="F142" s="50"/>
      <c r="G142" s="46" t="s">
        <v>156</v>
      </c>
      <c r="H142" s="49">
        <v>20002620</v>
      </c>
      <c r="I142" s="56"/>
      <c r="L142" t="s">
        <v>17</v>
      </c>
      <c r="P142">
        <v>19145350</v>
      </c>
      <c r="Q142">
        <v>6373840</v>
      </c>
      <c r="R142">
        <v>3391500</v>
      </c>
      <c r="T142">
        <v>986000</v>
      </c>
      <c r="V142">
        <v>3368500</v>
      </c>
      <c r="AA142">
        <v>945000</v>
      </c>
      <c r="AB142">
        <v>808510</v>
      </c>
      <c r="AC142">
        <v>506000</v>
      </c>
      <c r="AD142">
        <v>2766000</v>
      </c>
    </row>
    <row r="143" spans="1:30" ht="15.75">
      <c r="A143" s="38"/>
      <c r="B143" s="44"/>
      <c r="C143" s="45"/>
      <c r="D143" s="45"/>
      <c r="E143" s="50"/>
      <c r="F143" s="50"/>
      <c r="G143" s="46" t="s">
        <v>322</v>
      </c>
      <c r="H143" s="49">
        <v>14542880</v>
      </c>
      <c r="I143" s="56"/>
      <c r="L143" t="s">
        <v>18</v>
      </c>
      <c r="P143">
        <v>19126500</v>
      </c>
      <c r="Q143">
        <v>2370500</v>
      </c>
      <c r="R143">
        <v>979500</v>
      </c>
      <c r="T143">
        <v>920000</v>
      </c>
      <c r="V143">
        <v>4616300</v>
      </c>
      <c r="AA143">
        <v>5150000</v>
      </c>
      <c r="AB143">
        <v>904600</v>
      </c>
      <c r="AC143">
        <v>1081350</v>
      </c>
      <c r="AD143">
        <v>3104250</v>
      </c>
    </row>
    <row r="144" spans="1:30" ht="15.75">
      <c r="A144" s="38"/>
      <c r="B144" s="44"/>
      <c r="C144" s="45"/>
      <c r="D144" s="45"/>
      <c r="E144" s="50"/>
      <c r="F144" s="50"/>
      <c r="G144" s="46" t="s">
        <v>157</v>
      </c>
      <c r="H144" s="49">
        <v>3261170</v>
      </c>
      <c r="I144" s="56"/>
      <c r="L144" t="s">
        <v>19</v>
      </c>
      <c r="P144">
        <v>6725400</v>
      </c>
      <c r="Q144">
        <v>0</v>
      </c>
      <c r="R144">
        <v>0</v>
      </c>
      <c r="T144">
        <v>0</v>
      </c>
      <c r="V144">
        <v>3969500</v>
      </c>
      <c r="AA144">
        <v>0</v>
      </c>
      <c r="AB144">
        <v>0</v>
      </c>
      <c r="AC144">
        <v>1197400</v>
      </c>
      <c r="AD144">
        <v>1558500</v>
      </c>
    </row>
    <row r="145" spans="1:30" ht="15.75">
      <c r="A145" s="38"/>
      <c r="B145" s="44"/>
      <c r="C145" s="45"/>
      <c r="D145" s="45"/>
      <c r="E145" s="50"/>
      <c r="F145" s="50"/>
      <c r="G145" s="46" t="s">
        <v>158</v>
      </c>
      <c r="H145" s="49">
        <v>19783445</v>
      </c>
      <c r="I145" s="56"/>
      <c r="L145" t="s">
        <v>20</v>
      </c>
      <c r="P145">
        <v>41316930</v>
      </c>
      <c r="Q145">
        <v>34071780</v>
      </c>
      <c r="R145">
        <v>1131000</v>
      </c>
      <c r="T145">
        <v>113000</v>
      </c>
      <c r="V145">
        <v>1942400</v>
      </c>
      <c r="AA145">
        <v>0</v>
      </c>
      <c r="AB145">
        <v>0</v>
      </c>
      <c r="AC145">
        <v>425950</v>
      </c>
      <c r="AD145">
        <v>3632800</v>
      </c>
    </row>
    <row r="146" spans="1:30" ht="15.75">
      <c r="A146" s="38"/>
      <c r="B146" s="44"/>
      <c r="C146" s="45"/>
      <c r="D146" s="45"/>
      <c r="E146" s="50"/>
      <c r="F146" s="50"/>
      <c r="G146" s="46" t="s">
        <v>323</v>
      </c>
      <c r="H146" s="49">
        <v>4688046</v>
      </c>
      <c r="I146" s="56"/>
      <c r="L146" t="s">
        <v>21</v>
      </c>
      <c r="P146">
        <v>7431870</v>
      </c>
      <c r="Q146">
        <v>1603190</v>
      </c>
      <c r="R146">
        <v>0</v>
      </c>
      <c r="T146">
        <v>1111200</v>
      </c>
      <c r="V146">
        <v>1328200</v>
      </c>
      <c r="AA146">
        <v>0</v>
      </c>
      <c r="AB146">
        <v>659880</v>
      </c>
      <c r="AC146">
        <v>1745000</v>
      </c>
      <c r="AD146">
        <v>984400</v>
      </c>
    </row>
    <row r="147" spans="1:30" ht="15.75">
      <c r="A147" s="38"/>
      <c r="B147" s="44"/>
      <c r="C147" s="45"/>
      <c r="D147" s="45"/>
      <c r="E147" s="50"/>
      <c r="F147" s="50"/>
      <c r="G147" s="46" t="s">
        <v>159</v>
      </c>
      <c r="H147" s="49">
        <v>6691520</v>
      </c>
      <c r="I147" s="56"/>
      <c r="L147" t="s">
        <v>22</v>
      </c>
      <c r="P147">
        <v>13388850</v>
      </c>
      <c r="Q147">
        <v>0</v>
      </c>
      <c r="R147">
        <v>1330000</v>
      </c>
      <c r="T147">
        <v>557200</v>
      </c>
      <c r="V147">
        <v>1845750</v>
      </c>
      <c r="AA147">
        <v>5020000</v>
      </c>
      <c r="AB147">
        <v>137500</v>
      </c>
      <c r="AC147">
        <v>2166500</v>
      </c>
      <c r="AD147">
        <v>2331900</v>
      </c>
    </row>
    <row r="148" spans="1:30" ht="15.75">
      <c r="A148" s="38"/>
      <c r="B148" s="44"/>
      <c r="C148" s="45"/>
      <c r="D148" s="45"/>
      <c r="E148" s="50"/>
      <c r="F148" s="50"/>
      <c r="G148" s="46" t="s">
        <v>23</v>
      </c>
      <c r="H148" s="49">
        <v>1145320</v>
      </c>
      <c r="I148" s="56"/>
      <c r="L148" t="s">
        <v>23</v>
      </c>
      <c r="P148">
        <v>2311900</v>
      </c>
      <c r="Q148">
        <v>0</v>
      </c>
      <c r="R148">
        <v>0</v>
      </c>
      <c r="T148">
        <v>0</v>
      </c>
      <c r="V148">
        <v>0</v>
      </c>
      <c r="AA148">
        <v>0</v>
      </c>
      <c r="AB148">
        <v>0</v>
      </c>
      <c r="AC148">
        <v>2311900</v>
      </c>
      <c r="AD148">
        <v>0</v>
      </c>
    </row>
    <row r="149" spans="1:30" ht="15.75">
      <c r="A149" s="38"/>
      <c r="B149" s="44"/>
      <c r="C149" s="45"/>
      <c r="D149" s="45"/>
      <c r="E149" s="50"/>
      <c r="F149" s="50"/>
      <c r="G149" s="46" t="s">
        <v>324</v>
      </c>
      <c r="H149" s="49">
        <v>1454310</v>
      </c>
      <c r="I149" s="56"/>
      <c r="L149" t="s">
        <v>24</v>
      </c>
      <c r="P149">
        <v>315000</v>
      </c>
      <c r="Q149">
        <v>0</v>
      </c>
      <c r="R149">
        <v>0</v>
      </c>
      <c r="T149">
        <v>315000</v>
      </c>
      <c r="V149">
        <v>0</v>
      </c>
      <c r="AA149">
        <v>0</v>
      </c>
      <c r="AB149">
        <v>0</v>
      </c>
      <c r="AC149">
        <v>0</v>
      </c>
      <c r="AD149">
        <v>0</v>
      </c>
    </row>
    <row r="150" spans="1:30" ht="15.75">
      <c r="A150" s="38"/>
      <c r="B150" s="44"/>
      <c r="C150" s="45"/>
      <c r="D150" s="45"/>
      <c r="E150" s="50"/>
      <c r="F150" s="50"/>
      <c r="G150" s="46" t="s">
        <v>325</v>
      </c>
      <c r="H150" s="49">
        <v>7999662</v>
      </c>
      <c r="I150" s="56"/>
      <c r="K150" t="s">
        <v>3</v>
      </c>
      <c r="L150" t="s">
        <v>25</v>
      </c>
      <c r="P150">
        <v>18235980</v>
      </c>
      <c r="Q150">
        <v>2031780</v>
      </c>
      <c r="R150">
        <v>278999.99999999994</v>
      </c>
      <c r="T150">
        <v>637200</v>
      </c>
      <c r="V150">
        <v>2634900</v>
      </c>
      <c r="AA150">
        <v>0</v>
      </c>
      <c r="AB150">
        <v>0</v>
      </c>
      <c r="AC150">
        <v>10817150</v>
      </c>
      <c r="AD150">
        <v>1835950</v>
      </c>
    </row>
    <row r="151" spans="1:30" ht="15.75">
      <c r="A151" s="38"/>
      <c r="B151" s="44"/>
      <c r="C151" s="45"/>
      <c r="D151" s="45"/>
      <c r="E151" s="50"/>
      <c r="F151" s="50"/>
      <c r="G151" s="46" t="s">
        <v>160</v>
      </c>
      <c r="H151" s="49">
        <v>0</v>
      </c>
      <c r="I151" s="56"/>
      <c r="J151" t="s">
        <v>339</v>
      </c>
      <c r="L151" t="s">
        <v>26</v>
      </c>
      <c r="P151">
        <v>0</v>
      </c>
      <c r="Q151">
        <v>0</v>
      </c>
      <c r="R151">
        <v>0</v>
      </c>
      <c r="T151">
        <v>0</v>
      </c>
      <c r="V151">
        <v>0</v>
      </c>
      <c r="AA151">
        <v>0</v>
      </c>
      <c r="AB151">
        <v>0</v>
      </c>
      <c r="AC151">
        <v>0</v>
      </c>
      <c r="AD151">
        <v>0</v>
      </c>
    </row>
    <row r="152" spans="1:30" ht="15.75">
      <c r="A152" s="38"/>
      <c r="B152" s="44"/>
      <c r="C152" s="45"/>
      <c r="D152" s="45"/>
      <c r="E152" s="50"/>
      <c r="F152" s="50"/>
      <c r="G152" s="46" t="s">
        <v>161</v>
      </c>
      <c r="H152" s="49">
        <v>1754005</v>
      </c>
      <c r="I152" s="56"/>
      <c r="L152" t="s">
        <v>27</v>
      </c>
      <c r="P152">
        <v>0</v>
      </c>
      <c r="Q152">
        <v>0</v>
      </c>
      <c r="R152">
        <v>0</v>
      </c>
      <c r="T152">
        <v>0</v>
      </c>
      <c r="V152">
        <v>0</v>
      </c>
      <c r="AA152">
        <v>0</v>
      </c>
      <c r="AB152">
        <v>0</v>
      </c>
      <c r="AC152">
        <v>0</v>
      </c>
      <c r="AD152">
        <v>0</v>
      </c>
    </row>
    <row r="153" spans="1:30" ht="15.75">
      <c r="A153" s="38"/>
      <c r="B153" s="44"/>
      <c r="C153" s="45"/>
      <c r="D153" s="45"/>
      <c r="E153" s="50"/>
      <c r="F153" s="50"/>
      <c r="G153" s="46" t="s">
        <v>28</v>
      </c>
      <c r="H153" s="49">
        <v>0</v>
      </c>
      <c r="I153" s="56"/>
      <c r="L153" t="s">
        <v>28</v>
      </c>
      <c r="P153">
        <v>0</v>
      </c>
      <c r="Q153">
        <v>0</v>
      </c>
      <c r="R153">
        <v>0</v>
      </c>
      <c r="T153">
        <v>0</v>
      </c>
      <c r="V153">
        <v>0</v>
      </c>
      <c r="AA153">
        <v>0</v>
      </c>
      <c r="AB153">
        <v>0</v>
      </c>
      <c r="AC153">
        <v>0</v>
      </c>
      <c r="AD153">
        <v>0</v>
      </c>
    </row>
    <row r="154" spans="1:30" ht="15.75">
      <c r="A154" s="38"/>
      <c r="B154" s="44"/>
      <c r="C154" s="45"/>
      <c r="D154" s="45"/>
      <c r="E154" s="50"/>
      <c r="F154" s="50"/>
      <c r="G154" s="46" t="s">
        <v>162</v>
      </c>
      <c r="H154" s="49">
        <v>930985</v>
      </c>
      <c r="I154" s="56"/>
      <c r="L154" t="s">
        <v>29</v>
      </c>
      <c r="P154">
        <v>185400</v>
      </c>
      <c r="Q154">
        <v>0</v>
      </c>
      <c r="R154">
        <v>0</v>
      </c>
      <c r="T154">
        <v>0</v>
      </c>
      <c r="V154">
        <v>0</v>
      </c>
      <c r="AA154">
        <v>0</v>
      </c>
      <c r="AB154">
        <v>0</v>
      </c>
      <c r="AC154">
        <v>0</v>
      </c>
      <c r="AD154">
        <v>185400</v>
      </c>
    </row>
    <row r="155" spans="1:30" ht="15.75">
      <c r="A155" s="38"/>
      <c r="B155" s="44"/>
      <c r="C155" s="45"/>
      <c r="D155" s="45"/>
      <c r="E155" s="50"/>
      <c r="F155" s="50"/>
      <c r="G155" s="46" t="s">
        <v>163</v>
      </c>
      <c r="H155" s="49">
        <v>4365295</v>
      </c>
      <c r="I155" s="56"/>
      <c r="L155" t="s">
        <v>30</v>
      </c>
      <c r="P155">
        <v>9702150</v>
      </c>
      <c r="Q155">
        <v>0</v>
      </c>
      <c r="R155">
        <v>0</v>
      </c>
      <c r="T155">
        <v>0</v>
      </c>
      <c r="V155">
        <v>1294250</v>
      </c>
      <c r="AA155">
        <v>7150000</v>
      </c>
      <c r="AB155">
        <v>0</v>
      </c>
      <c r="AC155">
        <v>284100</v>
      </c>
      <c r="AD155">
        <v>973800</v>
      </c>
    </row>
    <row r="156" spans="1:30" ht="15.75">
      <c r="A156" s="38"/>
      <c r="B156" s="44"/>
      <c r="C156" s="45"/>
      <c r="D156" s="45"/>
      <c r="E156" s="50"/>
      <c r="F156" s="50"/>
      <c r="G156" s="46" t="s">
        <v>164</v>
      </c>
      <c r="H156" s="49">
        <v>18211600</v>
      </c>
      <c r="I156" s="56"/>
      <c r="L156" t="s">
        <v>31</v>
      </c>
      <c r="P156">
        <v>15550930</v>
      </c>
      <c r="Q156">
        <v>341480</v>
      </c>
      <c r="R156">
        <v>216000</v>
      </c>
      <c r="T156">
        <v>1003800</v>
      </c>
      <c r="V156">
        <v>0</v>
      </c>
      <c r="AA156">
        <v>7734000</v>
      </c>
      <c r="AB156">
        <v>0</v>
      </c>
      <c r="AC156">
        <v>2262050</v>
      </c>
      <c r="AD156">
        <v>3993600</v>
      </c>
    </row>
    <row r="157" spans="1:30" ht="15.75">
      <c r="A157" s="38"/>
      <c r="B157" s="44"/>
      <c r="C157" s="45"/>
      <c r="D157" s="45"/>
      <c r="E157" s="50"/>
      <c r="F157" s="50"/>
      <c r="G157" s="46" t="s">
        <v>165</v>
      </c>
      <c r="H157" s="49">
        <v>0</v>
      </c>
      <c r="I157" s="56"/>
      <c r="L157" t="s">
        <v>32</v>
      </c>
      <c r="P157">
        <v>0</v>
      </c>
      <c r="Q157">
        <v>0</v>
      </c>
      <c r="R157">
        <v>0</v>
      </c>
      <c r="T157">
        <v>0</v>
      </c>
      <c r="V157">
        <v>0</v>
      </c>
      <c r="AA157">
        <v>0</v>
      </c>
      <c r="AB157">
        <v>0</v>
      </c>
      <c r="AC157">
        <v>0</v>
      </c>
      <c r="AD157">
        <v>0</v>
      </c>
    </row>
    <row r="158" spans="1:30" ht="15.75">
      <c r="A158" s="38"/>
      <c r="B158" s="44"/>
      <c r="C158" s="45"/>
      <c r="D158" s="45"/>
      <c r="E158" s="50"/>
      <c r="F158" s="50"/>
      <c r="G158" s="46" t="s">
        <v>166</v>
      </c>
      <c r="H158" s="49">
        <v>28380</v>
      </c>
      <c r="I158" s="56"/>
      <c r="L158" t="s">
        <v>33</v>
      </c>
      <c r="P158">
        <v>127000</v>
      </c>
      <c r="Q158">
        <v>0</v>
      </c>
      <c r="R158">
        <v>127000</v>
      </c>
      <c r="T158">
        <v>0</v>
      </c>
      <c r="V158">
        <v>0</v>
      </c>
      <c r="AA158">
        <v>0</v>
      </c>
      <c r="AB158">
        <v>0</v>
      </c>
      <c r="AC158">
        <v>0</v>
      </c>
      <c r="AD158">
        <v>0</v>
      </c>
    </row>
    <row r="159" spans="1:30" ht="15.75">
      <c r="A159" s="38"/>
      <c r="B159" s="44"/>
      <c r="C159" s="45"/>
      <c r="D159" s="45"/>
      <c r="E159" s="50"/>
      <c r="F159" s="50"/>
      <c r="G159" s="46" t="s">
        <v>167</v>
      </c>
      <c r="H159" s="49">
        <v>4227025</v>
      </c>
      <c r="I159" s="56"/>
      <c r="L159" t="s">
        <v>34</v>
      </c>
      <c r="P159">
        <v>7649260</v>
      </c>
      <c r="Q159">
        <v>957760</v>
      </c>
      <c r="R159">
        <v>0</v>
      </c>
      <c r="T159">
        <v>470000</v>
      </c>
      <c r="V159">
        <v>0</v>
      </c>
      <c r="AA159">
        <v>5190000</v>
      </c>
      <c r="AB159">
        <v>0</v>
      </c>
      <c r="AC159">
        <v>1031500</v>
      </c>
      <c r="AD159">
        <v>0</v>
      </c>
    </row>
    <row r="160" spans="1:30" ht="15.75">
      <c r="A160" s="38"/>
      <c r="B160" s="44"/>
      <c r="C160" s="45"/>
      <c r="D160" s="45"/>
      <c r="E160" s="50"/>
      <c r="F160" s="50"/>
      <c r="G160" s="46" t="s">
        <v>35</v>
      </c>
      <c r="H160" s="49">
        <v>68475</v>
      </c>
      <c r="I160" s="56"/>
      <c r="K160" t="s">
        <v>3</v>
      </c>
      <c r="L160" t="s">
        <v>35</v>
      </c>
      <c r="P160">
        <v>57599.99999999999</v>
      </c>
      <c r="Q160">
        <v>0</v>
      </c>
      <c r="R160">
        <v>57599.99999999999</v>
      </c>
      <c r="T160">
        <v>0</v>
      </c>
      <c r="V160">
        <v>0</v>
      </c>
      <c r="AA160">
        <v>0</v>
      </c>
      <c r="AB160">
        <v>0</v>
      </c>
      <c r="AC160">
        <v>0</v>
      </c>
      <c r="AD160">
        <v>0</v>
      </c>
    </row>
    <row r="161" spans="1:30" ht="15.75">
      <c r="A161" s="38"/>
      <c r="B161" s="44"/>
      <c r="C161" s="45"/>
      <c r="D161" s="45"/>
      <c r="E161" s="50"/>
      <c r="F161" s="50"/>
      <c r="G161" s="46" t="s">
        <v>168</v>
      </c>
      <c r="H161" s="49">
        <v>209011</v>
      </c>
      <c r="I161" s="56"/>
      <c r="J161" t="s">
        <v>339</v>
      </c>
      <c r="L161" t="s">
        <v>340</v>
      </c>
      <c r="P161">
        <v>434750</v>
      </c>
      <c r="Q161">
        <v>88100</v>
      </c>
      <c r="R161">
        <v>246000</v>
      </c>
      <c r="T161">
        <v>0</v>
      </c>
      <c r="V161">
        <v>0</v>
      </c>
      <c r="AA161">
        <v>0</v>
      </c>
      <c r="AB161">
        <v>0</v>
      </c>
      <c r="AC161">
        <v>100650</v>
      </c>
      <c r="AD161">
        <v>0</v>
      </c>
    </row>
    <row r="162" spans="1:30" ht="15.75">
      <c r="A162" s="38"/>
      <c r="B162" s="44"/>
      <c r="C162" s="45"/>
      <c r="D162" s="45"/>
      <c r="E162" s="50"/>
      <c r="F162" s="50"/>
      <c r="G162" s="46" t="s">
        <v>169</v>
      </c>
      <c r="H162" s="49">
        <v>5729295</v>
      </c>
      <c r="I162" s="56"/>
      <c r="L162" t="s">
        <v>37</v>
      </c>
      <c r="P162">
        <v>8499800</v>
      </c>
      <c r="Q162">
        <v>1089600</v>
      </c>
      <c r="R162">
        <v>369000</v>
      </c>
      <c r="T162">
        <v>0</v>
      </c>
      <c r="V162">
        <v>931000</v>
      </c>
      <c r="AA162">
        <v>3125000</v>
      </c>
      <c r="AB162">
        <v>946500</v>
      </c>
      <c r="AC162">
        <v>383300</v>
      </c>
      <c r="AD162">
        <v>1655400</v>
      </c>
    </row>
    <row r="163" spans="1:30" ht="15.75">
      <c r="A163" s="38"/>
      <c r="B163" s="44"/>
      <c r="C163" s="45"/>
      <c r="D163" s="45"/>
      <c r="E163" s="50"/>
      <c r="F163" s="50"/>
      <c r="G163" s="46" t="s">
        <v>170</v>
      </c>
      <c r="H163" s="49">
        <v>1210000</v>
      </c>
      <c r="I163" s="56"/>
      <c r="L163" t="s">
        <v>38</v>
      </c>
      <c r="P163">
        <v>4200000</v>
      </c>
      <c r="Q163">
        <v>0</v>
      </c>
      <c r="R163">
        <v>0</v>
      </c>
      <c r="T163">
        <v>0</v>
      </c>
      <c r="V163">
        <v>0</v>
      </c>
      <c r="AA163">
        <v>4200000</v>
      </c>
      <c r="AB163">
        <v>0</v>
      </c>
      <c r="AC163">
        <v>0</v>
      </c>
      <c r="AD163">
        <v>0</v>
      </c>
    </row>
    <row r="164" spans="1:30" ht="15.75">
      <c r="A164" s="38"/>
      <c r="B164" s="44"/>
      <c r="C164" s="45"/>
      <c r="D164" s="45"/>
      <c r="E164" s="50"/>
      <c r="F164" s="50"/>
      <c r="G164" s="46" t="s">
        <v>171</v>
      </c>
      <c r="H164" s="49">
        <v>924000</v>
      </c>
      <c r="I164" s="56"/>
      <c r="L164" t="s">
        <v>39</v>
      </c>
      <c r="P164">
        <v>3240000</v>
      </c>
      <c r="Q164">
        <v>0</v>
      </c>
      <c r="R164">
        <v>0</v>
      </c>
      <c r="T164">
        <v>0</v>
      </c>
      <c r="V164">
        <v>0</v>
      </c>
      <c r="AA164">
        <v>3240000</v>
      </c>
      <c r="AB164">
        <v>0</v>
      </c>
      <c r="AC164">
        <v>0</v>
      </c>
      <c r="AD164">
        <v>0</v>
      </c>
    </row>
    <row r="165" spans="1:30" ht="15.75">
      <c r="A165" s="38"/>
      <c r="B165" s="44"/>
      <c r="C165" s="45"/>
      <c r="D165" s="45"/>
      <c r="E165" s="50"/>
      <c r="F165" s="50"/>
      <c r="G165" s="46" t="s">
        <v>172</v>
      </c>
      <c r="H165" s="49">
        <v>1320000</v>
      </c>
      <c r="I165" s="56"/>
      <c r="L165" t="s">
        <v>40</v>
      </c>
      <c r="P165">
        <v>3125000</v>
      </c>
      <c r="Q165">
        <v>0</v>
      </c>
      <c r="R165">
        <v>0</v>
      </c>
      <c r="T165">
        <v>0</v>
      </c>
      <c r="V165">
        <v>0</v>
      </c>
      <c r="AA165">
        <v>3125000</v>
      </c>
      <c r="AB165">
        <v>0</v>
      </c>
      <c r="AC165">
        <v>0</v>
      </c>
      <c r="AD165">
        <v>0</v>
      </c>
    </row>
    <row r="166" spans="1:30" ht="15.75">
      <c r="A166" s="38"/>
      <c r="B166" s="44"/>
      <c r="C166" s="45"/>
      <c r="D166" s="45"/>
      <c r="E166" s="50"/>
      <c r="F166" s="50"/>
      <c r="G166" s="46" t="s">
        <v>173</v>
      </c>
      <c r="H166" s="49">
        <v>398475</v>
      </c>
      <c r="I166" s="56"/>
      <c r="L166" t="s">
        <v>41</v>
      </c>
      <c r="P166">
        <v>54900</v>
      </c>
      <c r="Q166">
        <v>0</v>
      </c>
      <c r="R166">
        <v>54900</v>
      </c>
      <c r="T166">
        <v>0</v>
      </c>
      <c r="V166">
        <v>0</v>
      </c>
      <c r="AA166">
        <v>0</v>
      </c>
      <c r="AB166">
        <v>0</v>
      </c>
      <c r="AC166">
        <v>0</v>
      </c>
      <c r="AD166">
        <v>0</v>
      </c>
    </row>
    <row r="167" spans="1:30" ht="15.75">
      <c r="A167" s="38"/>
      <c r="B167" s="44"/>
      <c r="C167" s="45"/>
      <c r="D167" s="45"/>
      <c r="E167" s="50"/>
      <c r="F167" s="50"/>
      <c r="G167" s="46" t="s">
        <v>174</v>
      </c>
      <c r="H167" s="49">
        <v>1541815</v>
      </c>
      <c r="I167" s="56"/>
      <c r="L167" t="s">
        <v>138</v>
      </c>
      <c r="P167">
        <v>2795450</v>
      </c>
      <c r="Q167">
        <v>0</v>
      </c>
      <c r="R167">
        <v>29250</v>
      </c>
      <c r="T167">
        <v>0</v>
      </c>
      <c r="V167">
        <v>911200</v>
      </c>
      <c r="AA167">
        <v>0</v>
      </c>
      <c r="AB167">
        <v>0</v>
      </c>
      <c r="AC167">
        <v>0</v>
      </c>
      <c r="AD167">
        <v>1855000</v>
      </c>
    </row>
    <row r="168" spans="1:30" ht="15.75">
      <c r="A168" s="38"/>
      <c r="B168" s="44"/>
      <c r="C168" s="45"/>
      <c r="D168" s="45"/>
      <c r="E168" s="50"/>
      <c r="F168" s="50"/>
      <c r="G168" s="46" t="s">
        <v>175</v>
      </c>
      <c r="H168" s="49">
        <v>1037080</v>
      </c>
      <c r="I168" s="56"/>
      <c r="L168" t="s">
        <v>42</v>
      </c>
      <c r="P168">
        <v>1169550</v>
      </c>
      <c r="Q168">
        <v>0</v>
      </c>
      <c r="R168">
        <v>257400</v>
      </c>
      <c r="T168">
        <v>0</v>
      </c>
      <c r="V168">
        <v>0</v>
      </c>
      <c r="AA168">
        <v>0</v>
      </c>
      <c r="AB168">
        <v>0</v>
      </c>
      <c r="AC168">
        <v>529950</v>
      </c>
      <c r="AD168">
        <v>382200</v>
      </c>
    </row>
    <row r="169" spans="1:30" ht="15.75">
      <c r="A169" s="38"/>
      <c r="B169" s="44"/>
      <c r="C169" s="45"/>
      <c r="D169" s="45"/>
      <c r="E169" s="50"/>
      <c r="F169" s="50"/>
      <c r="G169" s="46" t="s">
        <v>176</v>
      </c>
      <c r="H169" s="49">
        <v>5010280</v>
      </c>
      <c r="I169" s="56"/>
      <c r="L169" t="s">
        <v>43</v>
      </c>
      <c r="P169">
        <v>6229300</v>
      </c>
      <c r="Q169">
        <v>0</v>
      </c>
      <c r="R169">
        <v>28800</v>
      </c>
      <c r="T169">
        <v>136500</v>
      </c>
      <c r="V169">
        <v>2659850</v>
      </c>
      <c r="AA169">
        <v>0</v>
      </c>
      <c r="AB169">
        <v>0</v>
      </c>
      <c r="AC169">
        <v>1315000</v>
      </c>
      <c r="AD169">
        <v>2089150.0000000005</v>
      </c>
    </row>
    <row r="170" spans="1:30" ht="15.75">
      <c r="A170" s="38"/>
      <c r="B170" s="44"/>
      <c r="C170" s="45"/>
      <c r="D170" s="45"/>
      <c r="E170" s="50"/>
      <c r="F170" s="50"/>
      <c r="G170" s="46" t="s">
        <v>177</v>
      </c>
      <c r="H170" s="49">
        <v>16249083.4</v>
      </c>
      <c r="I170" s="56"/>
      <c r="L170" t="s">
        <v>44</v>
      </c>
      <c r="P170">
        <v>18770770</v>
      </c>
      <c r="Q170">
        <v>850</v>
      </c>
      <c r="R170">
        <v>0</v>
      </c>
      <c r="T170">
        <v>532000</v>
      </c>
      <c r="V170">
        <v>8737820</v>
      </c>
      <c r="AA170">
        <v>0</v>
      </c>
      <c r="AB170">
        <v>0</v>
      </c>
      <c r="AC170">
        <v>260100</v>
      </c>
      <c r="AD170">
        <v>9240000</v>
      </c>
    </row>
    <row r="171" spans="1:30" ht="15.75">
      <c r="A171" s="38"/>
      <c r="B171" s="44"/>
      <c r="C171" s="45"/>
      <c r="D171" s="45"/>
      <c r="E171" s="50"/>
      <c r="F171" s="50"/>
      <c r="G171" s="46" t="s">
        <v>178</v>
      </c>
      <c r="H171" s="49">
        <v>46972145</v>
      </c>
      <c r="I171" s="56"/>
      <c r="K171" t="s">
        <v>3</v>
      </c>
      <c r="L171" t="s">
        <v>45</v>
      </c>
      <c r="P171">
        <v>64503500</v>
      </c>
      <c r="Q171">
        <v>19062400</v>
      </c>
      <c r="R171">
        <v>778500</v>
      </c>
      <c r="T171">
        <v>3380400</v>
      </c>
      <c r="V171">
        <v>13325400</v>
      </c>
      <c r="AA171">
        <v>12470000</v>
      </c>
      <c r="AB171">
        <v>1167100</v>
      </c>
      <c r="AC171">
        <v>3655200</v>
      </c>
      <c r="AD171">
        <v>10664500</v>
      </c>
    </row>
    <row r="172" spans="1:30" ht="15.75">
      <c r="A172" s="38"/>
      <c r="B172" s="44"/>
      <c r="C172" s="45"/>
      <c r="D172" s="45"/>
      <c r="E172" s="50"/>
      <c r="F172" s="50"/>
      <c r="G172" s="46" t="s">
        <v>46</v>
      </c>
      <c r="H172" s="49">
        <v>132000</v>
      </c>
      <c r="I172" s="56"/>
      <c r="J172" t="s">
        <v>339</v>
      </c>
      <c r="L172" t="s">
        <v>46</v>
      </c>
      <c r="P172">
        <v>0</v>
      </c>
      <c r="Q172">
        <v>0</v>
      </c>
      <c r="R172">
        <v>0</v>
      </c>
      <c r="T172">
        <v>0</v>
      </c>
      <c r="V172">
        <v>0</v>
      </c>
      <c r="AA172">
        <v>0</v>
      </c>
      <c r="AB172">
        <v>0</v>
      </c>
      <c r="AC172">
        <v>0</v>
      </c>
      <c r="AD172">
        <v>0</v>
      </c>
    </row>
    <row r="173" spans="1:30" ht="15.75">
      <c r="A173" s="38"/>
      <c r="B173" s="44"/>
      <c r="C173" s="45"/>
      <c r="D173" s="45"/>
      <c r="E173" s="50"/>
      <c r="F173" s="50"/>
      <c r="G173" s="46" t="s">
        <v>47</v>
      </c>
      <c r="H173" s="49">
        <v>12673540</v>
      </c>
      <c r="I173" s="56"/>
      <c r="L173" t="s">
        <v>47</v>
      </c>
      <c r="P173">
        <v>16444030</v>
      </c>
      <c r="Q173">
        <v>330280</v>
      </c>
      <c r="R173">
        <v>232200</v>
      </c>
      <c r="T173">
        <v>616500</v>
      </c>
      <c r="V173">
        <v>7428000</v>
      </c>
      <c r="AA173">
        <v>2675000</v>
      </c>
      <c r="AB173">
        <v>0</v>
      </c>
      <c r="AC173">
        <v>1186750</v>
      </c>
      <c r="AD173">
        <v>3975300.0000000005</v>
      </c>
    </row>
    <row r="174" spans="1:30" ht="15.75">
      <c r="A174" s="38"/>
      <c r="B174" s="44"/>
      <c r="C174" s="45"/>
      <c r="D174" s="45"/>
      <c r="E174" s="50"/>
      <c r="F174" s="50"/>
      <c r="G174" s="46" t="s">
        <v>179</v>
      </c>
      <c r="H174" s="49">
        <v>2282830</v>
      </c>
      <c r="I174" s="56"/>
      <c r="L174" t="s">
        <v>48</v>
      </c>
      <c r="P174">
        <v>2199660</v>
      </c>
      <c r="Q174">
        <v>165660</v>
      </c>
      <c r="R174">
        <v>54000</v>
      </c>
      <c r="T174">
        <v>0</v>
      </c>
      <c r="V174">
        <v>0</v>
      </c>
      <c r="AA174">
        <v>1980000</v>
      </c>
      <c r="AB174">
        <v>0</v>
      </c>
      <c r="AC174">
        <v>0</v>
      </c>
      <c r="AD174">
        <v>0</v>
      </c>
    </row>
    <row r="175" spans="1:30" ht="15.75">
      <c r="A175" s="38"/>
      <c r="B175" s="44"/>
      <c r="C175" s="45"/>
      <c r="D175" s="45"/>
      <c r="E175" s="50"/>
      <c r="F175" s="50"/>
      <c r="G175" s="46" t="s">
        <v>326</v>
      </c>
      <c r="H175" s="49">
        <v>506880</v>
      </c>
      <c r="I175" s="56"/>
      <c r="L175" t="s">
        <v>49</v>
      </c>
      <c r="P175">
        <v>1615600</v>
      </c>
      <c r="Q175">
        <v>0</v>
      </c>
      <c r="R175">
        <v>0</v>
      </c>
      <c r="T175">
        <v>0</v>
      </c>
      <c r="V175">
        <v>0</v>
      </c>
      <c r="AA175">
        <v>0</v>
      </c>
      <c r="AB175">
        <v>0</v>
      </c>
      <c r="AC175">
        <v>1012000</v>
      </c>
      <c r="AD175">
        <v>603600</v>
      </c>
    </row>
    <row r="176" spans="1:30" ht="15.75">
      <c r="A176" s="38"/>
      <c r="B176" s="44"/>
      <c r="C176" s="45"/>
      <c r="D176" s="45"/>
      <c r="E176" s="50"/>
      <c r="F176" s="50"/>
      <c r="G176" s="46" t="s">
        <v>180</v>
      </c>
      <c r="H176" s="49">
        <v>3482985</v>
      </c>
      <c r="I176" s="56"/>
      <c r="L176" t="s">
        <v>50</v>
      </c>
      <c r="P176">
        <v>8224940</v>
      </c>
      <c r="Q176">
        <v>246690</v>
      </c>
      <c r="R176">
        <v>95400</v>
      </c>
      <c r="T176">
        <v>1652400</v>
      </c>
      <c r="V176">
        <v>623100</v>
      </c>
      <c r="AA176">
        <v>1430000</v>
      </c>
      <c r="AB176">
        <v>0</v>
      </c>
      <c r="AC176">
        <v>3662600</v>
      </c>
      <c r="AD176">
        <v>514750</v>
      </c>
    </row>
    <row r="177" spans="1:30" ht="15.75">
      <c r="A177" s="38"/>
      <c r="B177" s="44"/>
      <c r="C177" s="45"/>
      <c r="D177" s="45"/>
      <c r="E177" s="50"/>
      <c r="F177" s="50"/>
      <c r="G177" s="46" t="s">
        <v>181</v>
      </c>
      <c r="H177" s="49">
        <v>10082545</v>
      </c>
      <c r="I177" s="56"/>
      <c r="L177" t="s">
        <v>51</v>
      </c>
      <c r="P177">
        <v>13719110</v>
      </c>
      <c r="Q177">
        <v>1276410</v>
      </c>
      <c r="R177">
        <v>203400</v>
      </c>
      <c r="T177">
        <v>765600</v>
      </c>
      <c r="V177">
        <v>2189900</v>
      </c>
      <c r="AA177">
        <v>3460000</v>
      </c>
      <c r="AB177">
        <v>0</v>
      </c>
      <c r="AC177">
        <v>4068500</v>
      </c>
      <c r="AD177">
        <v>1755300</v>
      </c>
    </row>
    <row r="178" spans="1:30" ht="15.75">
      <c r="A178" s="38"/>
      <c r="B178" s="44"/>
      <c r="C178" s="45"/>
      <c r="D178" s="45"/>
      <c r="E178" s="50"/>
      <c r="F178" s="50"/>
      <c r="G178" s="46" t="s">
        <v>52</v>
      </c>
      <c r="H178" s="49">
        <v>10740125</v>
      </c>
      <c r="I178" s="56"/>
      <c r="L178" t="s">
        <v>52</v>
      </c>
      <c r="P178">
        <v>13651450</v>
      </c>
      <c r="Q178">
        <v>0</v>
      </c>
      <c r="R178">
        <v>367500</v>
      </c>
      <c r="T178">
        <v>0</v>
      </c>
      <c r="V178">
        <v>4586200</v>
      </c>
      <c r="AA178">
        <v>3999000</v>
      </c>
      <c r="AB178">
        <v>0</v>
      </c>
      <c r="AC178">
        <v>0</v>
      </c>
      <c r="AD178">
        <v>4698750</v>
      </c>
    </row>
    <row r="179" spans="1:30" ht="15.75">
      <c r="A179" s="38"/>
      <c r="B179" s="44"/>
      <c r="C179" s="45"/>
      <c r="D179" s="45"/>
      <c r="E179" s="50"/>
      <c r="F179" s="50"/>
      <c r="G179" s="46" t="s">
        <v>182</v>
      </c>
      <c r="H179" s="49">
        <v>24910303</v>
      </c>
      <c r="I179" s="56"/>
      <c r="L179" t="s">
        <v>53</v>
      </c>
      <c r="P179">
        <v>35926300</v>
      </c>
      <c r="Q179">
        <v>595700</v>
      </c>
      <c r="R179">
        <v>693000</v>
      </c>
      <c r="T179">
        <v>875000</v>
      </c>
      <c r="V179">
        <v>10903600</v>
      </c>
      <c r="AA179">
        <v>11344500</v>
      </c>
      <c r="AB179">
        <v>0</v>
      </c>
      <c r="AC179">
        <v>547500</v>
      </c>
      <c r="AD179">
        <v>10967000</v>
      </c>
    </row>
    <row r="180" spans="1:30" ht="15.75">
      <c r="A180" s="38"/>
      <c r="B180" s="44"/>
      <c r="C180" s="45"/>
      <c r="D180" s="45"/>
      <c r="E180" s="50"/>
      <c r="F180" s="50"/>
      <c r="G180" s="46" t="s">
        <v>183</v>
      </c>
      <c r="H180" s="49">
        <v>7794325</v>
      </c>
      <c r="I180" s="56"/>
      <c r="L180" t="s">
        <v>54</v>
      </c>
      <c r="P180">
        <v>6531500</v>
      </c>
      <c r="Q180">
        <v>304800</v>
      </c>
      <c r="R180">
        <v>50150</v>
      </c>
      <c r="T180">
        <v>0</v>
      </c>
      <c r="V180">
        <v>0</v>
      </c>
      <c r="AA180">
        <v>5182000</v>
      </c>
      <c r="AB180">
        <v>0</v>
      </c>
      <c r="AC180">
        <v>994550</v>
      </c>
      <c r="AD180">
        <v>0</v>
      </c>
    </row>
    <row r="181" spans="1:30" ht="15.75">
      <c r="A181" s="38"/>
      <c r="B181" s="44"/>
      <c r="C181" s="45"/>
      <c r="D181" s="45"/>
      <c r="E181" s="50"/>
      <c r="F181" s="50"/>
      <c r="G181" s="46" t="s">
        <v>184</v>
      </c>
      <c r="H181" s="49">
        <v>31350.000000000007</v>
      </c>
      <c r="I181" s="56"/>
      <c r="L181" t="s">
        <v>55</v>
      </c>
      <c r="P181">
        <v>359400</v>
      </c>
      <c r="Q181">
        <v>0</v>
      </c>
      <c r="R181">
        <v>0</v>
      </c>
      <c r="T181">
        <v>0</v>
      </c>
      <c r="V181">
        <v>0</v>
      </c>
      <c r="AA181">
        <v>120000</v>
      </c>
      <c r="AB181">
        <v>0</v>
      </c>
      <c r="AC181">
        <v>239400</v>
      </c>
      <c r="AD181">
        <v>0</v>
      </c>
    </row>
    <row r="182" spans="1:30" ht="15.75">
      <c r="A182" s="38"/>
      <c r="B182" s="44"/>
      <c r="C182" s="45"/>
      <c r="D182" s="45"/>
      <c r="E182" s="50"/>
      <c r="F182" s="50"/>
      <c r="G182" s="46" t="s">
        <v>185</v>
      </c>
      <c r="H182" s="49">
        <v>22039610.999999996</v>
      </c>
      <c r="I182" s="56"/>
      <c r="K182" t="s">
        <v>3</v>
      </c>
      <c r="L182" t="s">
        <v>56</v>
      </c>
      <c r="P182">
        <v>42521370</v>
      </c>
      <c r="Q182">
        <v>7165440</v>
      </c>
      <c r="R182">
        <v>656180</v>
      </c>
      <c r="T182">
        <v>4179400</v>
      </c>
      <c r="V182">
        <v>3548899.9999999995</v>
      </c>
      <c r="AA182">
        <v>11774000</v>
      </c>
      <c r="AB182">
        <v>304800</v>
      </c>
      <c r="AC182">
        <v>11726450</v>
      </c>
      <c r="AD182">
        <v>3166200</v>
      </c>
    </row>
    <row r="183" spans="1:30" ht="15.75">
      <c r="A183" s="38"/>
      <c r="B183" s="44"/>
      <c r="C183" s="45"/>
      <c r="D183" s="45"/>
      <c r="E183" s="50"/>
      <c r="F183" s="50"/>
      <c r="G183" s="46" t="s">
        <v>186</v>
      </c>
      <c r="H183" s="49">
        <v>0</v>
      </c>
      <c r="I183" s="56"/>
      <c r="J183" t="s">
        <v>339</v>
      </c>
      <c r="L183" t="s">
        <v>57</v>
      </c>
      <c r="P183">
        <v>0</v>
      </c>
      <c r="Q183">
        <v>0</v>
      </c>
      <c r="R183">
        <v>0</v>
      </c>
      <c r="T183">
        <v>0</v>
      </c>
      <c r="V183">
        <v>0</v>
      </c>
      <c r="AA183">
        <v>0</v>
      </c>
      <c r="AB183">
        <v>0</v>
      </c>
      <c r="AC183">
        <v>0</v>
      </c>
      <c r="AD183">
        <v>0</v>
      </c>
    </row>
    <row r="184" spans="1:30" ht="15.75">
      <c r="A184" s="38"/>
      <c r="B184" s="44"/>
      <c r="C184" s="45"/>
      <c r="D184" s="45"/>
      <c r="E184" s="50"/>
      <c r="F184" s="50"/>
      <c r="G184" s="46" t="s">
        <v>187</v>
      </c>
      <c r="H184" s="49">
        <v>58743465</v>
      </c>
      <c r="I184" s="56"/>
      <c r="L184" t="s">
        <v>58</v>
      </c>
      <c r="P184">
        <v>26569450</v>
      </c>
      <c r="Q184">
        <v>0</v>
      </c>
      <c r="R184">
        <v>252000.00000000003</v>
      </c>
      <c r="T184">
        <v>3449000</v>
      </c>
      <c r="V184">
        <v>6190600</v>
      </c>
      <c r="AA184">
        <v>6625000</v>
      </c>
      <c r="AB184">
        <v>103500</v>
      </c>
      <c r="AC184">
        <v>4704250</v>
      </c>
      <c r="AD184">
        <v>5245100</v>
      </c>
    </row>
    <row r="185" spans="1:30" ht="15.75">
      <c r="A185" s="38"/>
      <c r="B185" s="44"/>
      <c r="C185" s="45"/>
      <c r="D185" s="45"/>
      <c r="E185" s="50"/>
      <c r="F185" s="50"/>
      <c r="G185" s="46" t="s">
        <v>327</v>
      </c>
      <c r="H185" s="49">
        <v>52332775</v>
      </c>
      <c r="I185" s="56"/>
      <c r="L185" t="s">
        <v>59</v>
      </c>
      <c r="P185">
        <v>134317220</v>
      </c>
      <c r="Q185">
        <v>110040220</v>
      </c>
      <c r="R185">
        <v>253500</v>
      </c>
      <c r="T185">
        <v>2956900</v>
      </c>
      <c r="V185">
        <v>7466000</v>
      </c>
      <c r="AA185">
        <v>6556000</v>
      </c>
      <c r="AB185">
        <v>682500</v>
      </c>
      <c r="AC185">
        <v>2346900</v>
      </c>
      <c r="AD185">
        <v>4015200</v>
      </c>
    </row>
    <row r="186" spans="1:30" ht="15.75">
      <c r="A186" s="38"/>
      <c r="B186" s="44"/>
      <c r="C186" s="45"/>
      <c r="D186" s="45"/>
      <c r="E186" s="50"/>
      <c r="F186" s="50"/>
      <c r="G186" s="46" t="s">
        <v>60</v>
      </c>
      <c r="H186" s="49">
        <v>853380</v>
      </c>
      <c r="I186" s="56"/>
      <c r="L186" t="s">
        <v>60</v>
      </c>
      <c r="P186">
        <v>0</v>
      </c>
      <c r="Q186">
        <v>0</v>
      </c>
      <c r="R186">
        <v>0</v>
      </c>
      <c r="T186">
        <v>0</v>
      </c>
      <c r="V186">
        <v>0</v>
      </c>
      <c r="AA186">
        <v>0</v>
      </c>
      <c r="AB186">
        <v>0</v>
      </c>
      <c r="AC186">
        <v>0</v>
      </c>
      <c r="AD186">
        <v>0</v>
      </c>
    </row>
    <row r="187" spans="1:30" ht="15.75">
      <c r="A187" s="38"/>
      <c r="B187" s="44"/>
      <c r="C187" s="45"/>
      <c r="D187" s="45"/>
      <c r="E187" s="50"/>
      <c r="F187" s="50"/>
      <c r="G187" s="46" t="s">
        <v>188</v>
      </c>
      <c r="H187" s="49">
        <v>48114110</v>
      </c>
      <c r="I187" s="56"/>
      <c r="L187" t="s">
        <v>61</v>
      </c>
      <c r="P187">
        <v>70109370</v>
      </c>
      <c r="Q187">
        <v>8162370</v>
      </c>
      <c r="R187">
        <v>200200.00000000003</v>
      </c>
      <c r="T187">
        <v>2120000</v>
      </c>
      <c r="V187">
        <v>16139100</v>
      </c>
      <c r="AA187">
        <v>12102499.999999998</v>
      </c>
      <c r="AB187">
        <v>707400</v>
      </c>
      <c r="AC187">
        <v>5782050</v>
      </c>
      <c r="AD187">
        <v>24895750</v>
      </c>
    </row>
    <row r="188" spans="1:30" ht="15.75">
      <c r="A188" s="38"/>
      <c r="B188" s="44"/>
      <c r="C188" s="45"/>
      <c r="D188" s="45"/>
      <c r="E188" s="50"/>
      <c r="F188" s="50"/>
      <c r="G188" s="46" t="s">
        <v>62</v>
      </c>
      <c r="H188" s="49">
        <v>0</v>
      </c>
      <c r="I188" s="56"/>
      <c r="L188" t="s">
        <v>62</v>
      </c>
      <c r="P188">
        <v>0</v>
      </c>
      <c r="Q188">
        <v>0</v>
      </c>
      <c r="R188">
        <v>0</v>
      </c>
      <c r="T188">
        <v>0</v>
      </c>
      <c r="V188">
        <v>0</v>
      </c>
      <c r="AA188">
        <v>0</v>
      </c>
      <c r="AB188">
        <v>0</v>
      </c>
      <c r="AC188">
        <v>0</v>
      </c>
      <c r="AD188">
        <v>0</v>
      </c>
    </row>
    <row r="189" spans="1:30" ht="15.75">
      <c r="A189" s="38"/>
      <c r="B189" s="44"/>
      <c r="C189" s="45"/>
      <c r="D189" s="45"/>
      <c r="E189" s="50"/>
      <c r="F189" s="50"/>
      <c r="G189" s="46" t="s">
        <v>328</v>
      </c>
      <c r="H189" s="49">
        <v>0</v>
      </c>
      <c r="I189" s="56"/>
      <c r="L189" t="s">
        <v>63</v>
      </c>
      <c r="P189">
        <v>0</v>
      </c>
      <c r="Q189">
        <v>0</v>
      </c>
      <c r="R189">
        <v>0</v>
      </c>
      <c r="T189">
        <v>0</v>
      </c>
      <c r="V189">
        <v>0</v>
      </c>
      <c r="AA189">
        <v>0</v>
      </c>
      <c r="AB189">
        <v>0</v>
      </c>
      <c r="AC189">
        <v>0</v>
      </c>
      <c r="AD189">
        <v>0</v>
      </c>
    </row>
    <row r="190" spans="1:30" ht="15.75">
      <c r="A190" s="38"/>
      <c r="B190" s="44"/>
      <c r="C190" s="45"/>
      <c r="D190" s="45"/>
      <c r="E190" s="50"/>
      <c r="F190" s="50"/>
      <c r="G190" s="46" t="s">
        <v>64</v>
      </c>
      <c r="H190" s="49">
        <v>0</v>
      </c>
      <c r="I190" s="56"/>
      <c r="L190" t="s">
        <v>64</v>
      </c>
      <c r="P190">
        <v>0</v>
      </c>
      <c r="Q190">
        <v>0</v>
      </c>
      <c r="R190">
        <v>0</v>
      </c>
      <c r="T190">
        <v>0</v>
      </c>
      <c r="V190">
        <v>0</v>
      </c>
      <c r="AA190">
        <v>0</v>
      </c>
      <c r="AB190">
        <v>0</v>
      </c>
      <c r="AC190">
        <v>0</v>
      </c>
      <c r="AD190">
        <v>0</v>
      </c>
    </row>
    <row r="191" spans="1:30" ht="15.75">
      <c r="A191" s="38"/>
      <c r="B191" s="44"/>
      <c r="C191" s="45"/>
      <c r="D191" s="45"/>
      <c r="E191" s="50"/>
      <c r="F191" s="50"/>
      <c r="G191" s="46" t="s">
        <v>189</v>
      </c>
      <c r="H191" s="49">
        <v>135601730</v>
      </c>
      <c r="I191" s="56"/>
      <c r="L191" t="s">
        <v>65</v>
      </c>
      <c r="P191">
        <v>227177190</v>
      </c>
      <c r="Q191">
        <v>103230890</v>
      </c>
      <c r="R191">
        <v>261800</v>
      </c>
      <c r="T191">
        <v>2694000</v>
      </c>
      <c r="V191">
        <v>43038800</v>
      </c>
      <c r="AA191">
        <v>30600000</v>
      </c>
      <c r="AB191">
        <v>2449500</v>
      </c>
      <c r="AC191">
        <v>9810600</v>
      </c>
      <c r="AD191">
        <v>35091600</v>
      </c>
    </row>
    <row r="192" spans="1:30" ht="15.75">
      <c r="A192" s="38"/>
      <c r="B192" s="44"/>
      <c r="C192" s="45"/>
      <c r="D192" s="45"/>
      <c r="E192" s="50"/>
      <c r="F192" s="50"/>
      <c r="G192" s="46" t="s">
        <v>190</v>
      </c>
      <c r="H192" s="49">
        <v>77794200</v>
      </c>
      <c r="I192" s="56"/>
      <c r="L192" t="s">
        <v>66</v>
      </c>
      <c r="P192">
        <v>86006510</v>
      </c>
      <c r="Q192">
        <v>4719210</v>
      </c>
      <c r="R192">
        <v>927000</v>
      </c>
      <c r="T192">
        <v>2075000</v>
      </c>
      <c r="V192">
        <v>39585300.00000001</v>
      </c>
      <c r="AA192">
        <v>3250000</v>
      </c>
      <c r="AB192">
        <v>157000</v>
      </c>
      <c r="AC192">
        <v>2504000</v>
      </c>
      <c r="AD192">
        <v>32789000</v>
      </c>
    </row>
    <row r="193" spans="1:30" ht="15.75">
      <c r="A193" s="38"/>
      <c r="B193" s="44"/>
      <c r="C193" s="45"/>
      <c r="D193" s="45"/>
      <c r="E193" s="50"/>
      <c r="F193" s="50"/>
      <c r="G193" s="46" t="s">
        <v>191</v>
      </c>
      <c r="H193" s="49">
        <v>0</v>
      </c>
      <c r="I193" s="56"/>
      <c r="K193" t="s">
        <v>3</v>
      </c>
      <c r="L193" t="s">
        <v>67</v>
      </c>
      <c r="P193">
        <v>0</v>
      </c>
      <c r="Q193">
        <v>0</v>
      </c>
      <c r="R193">
        <v>0</v>
      </c>
      <c r="T193">
        <v>0</v>
      </c>
      <c r="V193">
        <v>0</v>
      </c>
      <c r="AA193">
        <v>0</v>
      </c>
      <c r="AB193">
        <v>0</v>
      </c>
      <c r="AC193">
        <v>0</v>
      </c>
      <c r="AD193">
        <v>0</v>
      </c>
    </row>
    <row r="194" spans="1:30" ht="15.75">
      <c r="A194" s="38"/>
      <c r="B194" s="44"/>
      <c r="C194" s="45"/>
      <c r="D194" s="45"/>
      <c r="E194" s="50"/>
      <c r="F194" s="50"/>
      <c r="G194" s="46" t="s">
        <v>68</v>
      </c>
      <c r="H194" s="49">
        <v>0</v>
      </c>
      <c r="I194" s="56"/>
      <c r="J194" t="s">
        <v>339</v>
      </c>
      <c r="L194" t="s">
        <v>68</v>
      </c>
      <c r="P194">
        <v>8439000</v>
      </c>
      <c r="Q194">
        <v>0</v>
      </c>
      <c r="R194">
        <v>339000</v>
      </c>
      <c r="T194">
        <v>0</v>
      </c>
      <c r="V194">
        <v>0</v>
      </c>
      <c r="AA194">
        <v>8100000</v>
      </c>
      <c r="AB194">
        <v>0</v>
      </c>
      <c r="AC194">
        <v>0</v>
      </c>
      <c r="AD194">
        <v>0</v>
      </c>
    </row>
    <row r="195" spans="1:30" ht="15.75">
      <c r="A195" s="38"/>
      <c r="B195" s="44"/>
      <c r="C195" s="45"/>
      <c r="D195" s="45"/>
      <c r="E195" s="50"/>
      <c r="F195" s="50"/>
      <c r="G195" s="46" t="s">
        <v>329</v>
      </c>
      <c r="H195" s="49">
        <v>0</v>
      </c>
      <c r="I195" s="56"/>
      <c r="L195" t="s">
        <v>69</v>
      </c>
      <c r="P195">
        <v>0</v>
      </c>
      <c r="Q195">
        <v>0</v>
      </c>
      <c r="R195">
        <v>0</v>
      </c>
      <c r="T195">
        <v>0</v>
      </c>
      <c r="V195">
        <v>0</v>
      </c>
      <c r="AA195">
        <v>0</v>
      </c>
      <c r="AB195">
        <v>0</v>
      </c>
      <c r="AC195">
        <v>0</v>
      </c>
      <c r="AD195">
        <v>0</v>
      </c>
    </row>
    <row r="196" spans="1:30" ht="15.75">
      <c r="A196" s="38"/>
      <c r="B196" s="44"/>
      <c r="C196" s="45"/>
      <c r="D196" s="45"/>
      <c r="E196" s="50"/>
      <c r="F196" s="50"/>
      <c r="G196" s="46" t="s">
        <v>330</v>
      </c>
      <c r="H196" s="49">
        <v>5988730</v>
      </c>
      <c r="I196" s="56"/>
      <c r="L196" t="s">
        <v>70</v>
      </c>
      <c r="P196">
        <v>0</v>
      </c>
      <c r="Q196">
        <v>0</v>
      </c>
      <c r="R196">
        <v>0</v>
      </c>
      <c r="T196">
        <v>0</v>
      </c>
      <c r="V196">
        <v>0</v>
      </c>
      <c r="AA196">
        <v>0</v>
      </c>
      <c r="AB196">
        <v>0</v>
      </c>
      <c r="AC196">
        <v>0</v>
      </c>
      <c r="AD196">
        <v>0</v>
      </c>
    </row>
    <row r="197" spans="1:30" ht="15.75">
      <c r="A197" s="38"/>
      <c r="B197" s="44"/>
      <c r="C197" s="45"/>
      <c r="D197" s="45"/>
      <c r="E197" s="50"/>
      <c r="F197" s="50"/>
      <c r="G197" s="46" t="s">
        <v>331</v>
      </c>
      <c r="H197" s="49">
        <v>0</v>
      </c>
      <c r="I197" s="56"/>
      <c r="L197" t="s">
        <v>71</v>
      </c>
      <c r="P197">
        <v>61981920</v>
      </c>
      <c r="Q197">
        <v>53398920</v>
      </c>
      <c r="R197">
        <v>0</v>
      </c>
      <c r="T197">
        <v>0</v>
      </c>
      <c r="V197">
        <v>0</v>
      </c>
      <c r="AA197">
        <v>7375000</v>
      </c>
      <c r="AB197">
        <v>264250</v>
      </c>
      <c r="AC197">
        <v>943750</v>
      </c>
      <c r="AD197">
        <v>0</v>
      </c>
    </row>
    <row r="198" spans="1:30" ht="15.75">
      <c r="A198" s="38"/>
      <c r="B198" s="44"/>
      <c r="C198" s="45"/>
      <c r="D198" s="45"/>
      <c r="E198" s="50"/>
      <c r="F198" s="50"/>
      <c r="G198" s="46" t="s">
        <v>332</v>
      </c>
      <c r="H198" s="49">
        <v>9737090</v>
      </c>
      <c r="I198" s="56"/>
      <c r="L198" t="s">
        <v>72</v>
      </c>
      <c r="P198">
        <v>19112410</v>
      </c>
      <c r="Q198">
        <v>2847260</v>
      </c>
      <c r="R198">
        <v>394049.99999999994</v>
      </c>
      <c r="T198">
        <v>754800</v>
      </c>
      <c r="V198">
        <v>7566900</v>
      </c>
      <c r="AA198">
        <v>0</v>
      </c>
      <c r="AB198">
        <v>1050200</v>
      </c>
      <c r="AC198">
        <v>450000</v>
      </c>
      <c r="AD198">
        <v>6049200</v>
      </c>
    </row>
    <row r="199" spans="1:30" ht="15.75">
      <c r="A199" s="38"/>
      <c r="B199" s="44"/>
      <c r="C199" s="45"/>
      <c r="D199" s="45"/>
      <c r="E199" s="50"/>
      <c r="F199" s="50"/>
      <c r="G199" s="46" t="s">
        <v>192</v>
      </c>
      <c r="H199" s="49">
        <v>7870390</v>
      </c>
      <c r="I199" s="56"/>
      <c r="L199" t="s">
        <v>73</v>
      </c>
      <c r="P199">
        <v>14350550</v>
      </c>
      <c r="Q199">
        <v>7000</v>
      </c>
      <c r="R199">
        <v>361800</v>
      </c>
      <c r="T199">
        <v>0</v>
      </c>
      <c r="V199">
        <v>7054400</v>
      </c>
      <c r="AA199">
        <v>0</v>
      </c>
      <c r="AB199">
        <v>299750</v>
      </c>
      <c r="AC199">
        <v>205999.99999999997</v>
      </c>
      <c r="AD199">
        <v>6421600.000000001</v>
      </c>
    </row>
    <row r="200" spans="1:30" ht="15.75">
      <c r="A200" s="38"/>
      <c r="B200" s="44"/>
      <c r="C200" s="45"/>
      <c r="D200" s="45"/>
      <c r="E200" s="50"/>
      <c r="F200" s="50"/>
      <c r="G200" s="46" t="s">
        <v>193</v>
      </c>
      <c r="H200" s="49">
        <v>1175240</v>
      </c>
      <c r="I200" s="56"/>
      <c r="L200" t="s">
        <v>74</v>
      </c>
      <c r="P200">
        <v>1396850</v>
      </c>
      <c r="Q200">
        <v>0</v>
      </c>
      <c r="R200">
        <v>261000</v>
      </c>
      <c r="T200">
        <v>0</v>
      </c>
      <c r="V200">
        <v>0</v>
      </c>
      <c r="AA200">
        <v>0</v>
      </c>
      <c r="AB200">
        <v>335850</v>
      </c>
      <c r="AC200">
        <v>698000</v>
      </c>
      <c r="AD200">
        <v>102000</v>
      </c>
    </row>
    <row r="201" spans="1:30" ht="15.75">
      <c r="A201" s="38"/>
      <c r="B201" s="44"/>
      <c r="C201" s="45"/>
      <c r="D201" s="45"/>
      <c r="E201" s="50"/>
      <c r="F201" s="50"/>
      <c r="G201" s="46" t="s">
        <v>194</v>
      </c>
      <c r="H201" s="49">
        <v>3925790</v>
      </c>
      <c r="I201" s="56"/>
      <c r="L201" t="s">
        <v>75</v>
      </c>
      <c r="P201">
        <v>14137900</v>
      </c>
      <c r="Q201">
        <v>0</v>
      </c>
      <c r="R201">
        <v>0</v>
      </c>
      <c r="T201">
        <v>0</v>
      </c>
      <c r="V201">
        <v>6925200</v>
      </c>
      <c r="AA201">
        <v>0</v>
      </c>
      <c r="AB201">
        <v>28000</v>
      </c>
      <c r="AC201">
        <v>1758000</v>
      </c>
      <c r="AD201">
        <v>5426700</v>
      </c>
    </row>
    <row r="202" spans="1:30" ht="15.75">
      <c r="A202" s="38"/>
      <c r="B202" s="44"/>
      <c r="C202" s="45"/>
      <c r="D202" s="45"/>
      <c r="E202" s="50"/>
      <c r="F202" s="50"/>
      <c r="G202" s="46" t="s">
        <v>195</v>
      </c>
      <c r="H202" s="49">
        <v>13887500</v>
      </c>
      <c r="I202" s="56"/>
      <c r="L202" t="s">
        <v>76</v>
      </c>
      <c r="P202">
        <v>14297000</v>
      </c>
      <c r="Q202">
        <v>0</v>
      </c>
      <c r="R202">
        <v>0</v>
      </c>
      <c r="T202">
        <v>0</v>
      </c>
      <c r="V202">
        <v>8358600</v>
      </c>
      <c r="AA202">
        <v>0</v>
      </c>
      <c r="AB202">
        <v>177600</v>
      </c>
      <c r="AC202">
        <v>0</v>
      </c>
      <c r="AD202">
        <v>5760800</v>
      </c>
    </row>
    <row r="203" spans="1:30" ht="15.75">
      <c r="A203" s="38"/>
      <c r="B203" s="44"/>
      <c r="C203" s="45"/>
      <c r="D203" s="45"/>
      <c r="E203" s="50"/>
      <c r="F203" s="50"/>
      <c r="G203" s="46" t="s">
        <v>196</v>
      </c>
      <c r="H203" s="49">
        <v>4400</v>
      </c>
      <c r="I203" s="56"/>
      <c r="L203" t="s">
        <v>77</v>
      </c>
      <c r="P203">
        <v>150600</v>
      </c>
      <c r="Q203">
        <v>0</v>
      </c>
      <c r="R203">
        <v>0</v>
      </c>
      <c r="T203">
        <v>0</v>
      </c>
      <c r="V203">
        <v>0</v>
      </c>
      <c r="AA203">
        <v>0</v>
      </c>
      <c r="AB203">
        <v>0</v>
      </c>
      <c r="AC203">
        <v>0</v>
      </c>
      <c r="AD203">
        <v>150600</v>
      </c>
    </row>
    <row r="204" spans="1:30" ht="15.75">
      <c r="A204" s="38"/>
      <c r="B204" s="44"/>
      <c r="C204" s="45"/>
      <c r="D204" s="45"/>
      <c r="E204" s="50"/>
      <c r="F204" s="50"/>
      <c r="G204" s="46" t="s">
        <v>197</v>
      </c>
      <c r="H204" s="49">
        <v>1976480</v>
      </c>
      <c r="I204" s="56"/>
      <c r="K204" t="s">
        <v>3</v>
      </c>
      <c r="L204" t="s">
        <v>78</v>
      </c>
      <c r="P204">
        <v>4770500</v>
      </c>
      <c r="Q204">
        <v>0</v>
      </c>
      <c r="R204">
        <v>46200.00000000001</v>
      </c>
      <c r="T204">
        <v>0</v>
      </c>
      <c r="V204">
        <v>3379400</v>
      </c>
      <c r="AA204">
        <v>0</v>
      </c>
      <c r="AB204">
        <v>0</v>
      </c>
      <c r="AC204">
        <v>0</v>
      </c>
      <c r="AD204">
        <v>1344900</v>
      </c>
    </row>
    <row r="205" spans="1:30" ht="15.75">
      <c r="A205" s="38"/>
      <c r="B205" s="44"/>
      <c r="C205" s="45"/>
      <c r="D205" s="45"/>
      <c r="E205" s="50"/>
      <c r="F205" s="50"/>
      <c r="G205" s="46" t="s">
        <v>198</v>
      </c>
      <c r="H205" s="49">
        <v>0</v>
      </c>
      <c r="I205" s="56"/>
      <c r="J205" t="s">
        <v>339</v>
      </c>
      <c r="L205" t="s">
        <v>79</v>
      </c>
      <c r="P205">
        <v>0</v>
      </c>
      <c r="Q205">
        <v>0</v>
      </c>
      <c r="R205">
        <v>0</v>
      </c>
      <c r="T205">
        <v>0</v>
      </c>
      <c r="V205">
        <v>0</v>
      </c>
      <c r="AA205">
        <v>0</v>
      </c>
      <c r="AB205">
        <v>0</v>
      </c>
      <c r="AC205">
        <v>0</v>
      </c>
      <c r="AD205">
        <v>0</v>
      </c>
    </row>
    <row r="206" spans="1:30" ht="15.75">
      <c r="A206" s="38"/>
      <c r="B206" s="44"/>
      <c r="C206" s="45"/>
      <c r="D206" s="45"/>
      <c r="E206" s="50"/>
      <c r="F206" s="50"/>
      <c r="G206" s="46" t="s">
        <v>199</v>
      </c>
      <c r="H206" s="49">
        <v>0</v>
      </c>
      <c r="I206" s="56"/>
      <c r="L206" t="s">
        <v>80</v>
      </c>
      <c r="P206">
        <v>327000</v>
      </c>
      <c r="Q206">
        <v>0</v>
      </c>
      <c r="R206">
        <v>0</v>
      </c>
      <c r="T206">
        <v>0</v>
      </c>
      <c r="V206">
        <v>0</v>
      </c>
      <c r="AA206">
        <v>0</v>
      </c>
      <c r="AB206">
        <v>0</v>
      </c>
      <c r="AC206">
        <v>0</v>
      </c>
      <c r="AD206">
        <v>327000</v>
      </c>
    </row>
    <row r="207" spans="1:30" ht="15.75">
      <c r="A207" s="38"/>
      <c r="B207" s="44"/>
      <c r="C207" s="45"/>
      <c r="D207" s="45"/>
      <c r="E207" s="50"/>
      <c r="F207" s="50"/>
      <c r="G207" s="46" t="s">
        <v>333</v>
      </c>
      <c r="H207" s="49">
        <v>160600</v>
      </c>
      <c r="I207" s="56"/>
      <c r="L207" t="s">
        <v>341</v>
      </c>
      <c r="P207">
        <v>3827840</v>
      </c>
      <c r="Q207">
        <v>943690</v>
      </c>
      <c r="R207">
        <v>0</v>
      </c>
      <c r="T207">
        <v>814500</v>
      </c>
      <c r="V207">
        <v>0</v>
      </c>
      <c r="AA207">
        <v>0</v>
      </c>
      <c r="AB207">
        <v>0</v>
      </c>
      <c r="AC207">
        <v>604800</v>
      </c>
      <c r="AD207">
        <v>1464850</v>
      </c>
    </row>
    <row r="208" spans="1:30" ht="15.75">
      <c r="A208" s="38"/>
      <c r="B208" s="44"/>
      <c r="C208" s="45"/>
      <c r="D208" s="45"/>
      <c r="E208" s="50"/>
      <c r="F208" s="50"/>
      <c r="G208" s="46" t="s">
        <v>334</v>
      </c>
      <c r="H208" s="49">
        <v>0</v>
      </c>
      <c r="I208" s="56"/>
      <c r="L208" t="s">
        <v>82</v>
      </c>
      <c r="P208">
        <v>0</v>
      </c>
      <c r="Q208">
        <v>0</v>
      </c>
      <c r="R208">
        <v>0</v>
      </c>
      <c r="T208">
        <v>0</v>
      </c>
      <c r="V208">
        <v>0</v>
      </c>
      <c r="AA208">
        <v>0</v>
      </c>
      <c r="AB208">
        <v>0</v>
      </c>
      <c r="AC208">
        <v>0</v>
      </c>
      <c r="AD208">
        <v>0</v>
      </c>
    </row>
    <row r="209" spans="1:30" ht="15.75">
      <c r="A209" s="38"/>
      <c r="B209" s="44"/>
      <c r="C209" s="45"/>
      <c r="D209" s="45"/>
      <c r="E209" s="50"/>
      <c r="F209" s="50"/>
      <c r="G209" s="46" t="s">
        <v>335</v>
      </c>
      <c r="H209" s="49">
        <v>1886500</v>
      </c>
      <c r="I209" s="56"/>
      <c r="L209" t="s">
        <v>83</v>
      </c>
      <c r="P209">
        <v>3672400</v>
      </c>
      <c r="Q209">
        <v>0</v>
      </c>
      <c r="R209">
        <v>14400</v>
      </c>
      <c r="T209">
        <v>0</v>
      </c>
      <c r="V209">
        <v>0</v>
      </c>
      <c r="AA209">
        <v>2620000</v>
      </c>
      <c r="AB209">
        <v>0</v>
      </c>
      <c r="AC209">
        <v>483000</v>
      </c>
      <c r="AD209">
        <v>555000</v>
      </c>
    </row>
    <row r="210" spans="1:30" ht="15.75">
      <c r="A210" s="38"/>
      <c r="B210" s="44"/>
      <c r="C210" s="45"/>
      <c r="D210" s="45"/>
      <c r="E210" s="50"/>
      <c r="F210" s="50"/>
      <c r="G210" s="46" t="s">
        <v>200</v>
      </c>
      <c r="H210" s="49">
        <v>11781660</v>
      </c>
      <c r="I210" s="56"/>
      <c r="L210" t="s">
        <v>84</v>
      </c>
      <c r="P210">
        <v>24747040</v>
      </c>
      <c r="Q210">
        <v>10420590</v>
      </c>
      <c r="R210">
        <v>110400</v>
      </c>
      <c r="T210">
        <v>388700</v>
      </c>
      <c r="V210">
        <v>0</v>
      </c>
      <c r="AA210">
        <v>2725000</v>
      </c>
      <c r="AB210">
        <v>315250</v>
      </c>
      <c r="AC210">
        <v>10014300</v>
      </c>
      <c r="AD210">
        <v>772800</v>
      </c>
    </row>
    <row r="211" spans="1:30" ht="15.75">
      <c r="A211" s="38"/>
      <c r="B211" s="44"/>
      <c r="C211" s="45"/>
      <c r="D211" s="45"/>
      <c r="E211" s="50"/>
      <c r="F211" s="50"/>
      <c r="G211" s="46" t="s">
        <v>201</v>
      </c>
      <c r="H211" s="49">
        <v>0</v>
      </c>
      <c r="I211" s="56"/>
      <c r="L211" t="s">
        <v>85</v>
      </c>
      <c r="P211">
        <v>9904060</v>
      </c>
      <c r="Q211">
        <v>4688760</v>
      </c>
      <c r="R211">
        <v>0</v>
      </c>
      <c r="T211">
        <v>90000</v>
      </c>
      <c r="V211">
        <v>478800</v>
      </c>
      <c r="AA211">
        <v>0</v>
      </c>
      <c r="AB211">
        <v>919000</v>
      </c>
      <c r="AC211">
        <v>3727500</v>
      </c>
      <c r="AD211">
        <v>0</v>
      </c>
    </row>
    <row r="212" spans="1:30" ht="15.75">
      <c r="A212" s="38"/>
      <c r="B212" s="44"/>
      <c r="C212" s="45"/>
      <c r="D212" s="45"/>
      <c r="E212" s="50"/>
      <c r="F212" s="50"/>
      <c r="G212" s="46" t="s">
        <v>202</v>
      </c>
      <c r="H212" s="49">
        <v>9138140</v>
      </c>
      <c r="I212" s="56"/>
      <c r="L212" t="s">
        <v>86</v>
      </c>
      <c r="P212">
        <v>18327920</v>
      </c>
      <c r="Q212">
        <v>3331320</v>
      </c>
      <c r="R212">
        <v>0</v>
      </c>
      <c r="T212">
        <v>465100</v>
      </c>
      <c r="V212">
        <v>3047700</v>
      </c>
      <c r="AA212">
        <v>0</v>
      </c>
      <c r="AB212">
        <v>120000</v>
      </c>
      <c r="AC212">
        <v>9074000</v>
      </c>
      <c r="AD212">
        <v>2289800</v>
      </c>
    </row>
    <row r="213" spans="1:30" ht="15.75">
      <c r="A213" s="38"/>
      <c r="B213" s="44"/>
      <c r="C213" s="45"/>
      <c r="D213" s="45"/>
      <c r="E213" s="50"/>
      <c r="F213" s="50"/>
      <c r="G213" s="46" t="s">
        <v>87</v>
      </c>
      <c r="H213" s="49">
        <v>550550</v>
      </c>
      <c r="I213" s="56"/>
      <c r="L213" t="s">
        <v>87</v>
      </c>
      <c r="P213">
        <v>0</v>
      </c>
      <c r="Q213">
        <v>0</v>
      </c>
      <c r="R213">
        <v>0</v>
      </c>
      <c r="T213">
        <v>0</v>
      </c>
      <c r="V213">
        <v>0</v>
      </c>
      <c r="AA213">
        <v>0</v>
      </c>
      <c r="AB213">
        <v>0</v>
      </c>
      <c r="AC213">
        <v>0</v>
      </c>
      <c r="AD213">
        <v>0</v>
      </c>
    </row>
    <row r="214" spans="1:30" ht="15.75">
      <c r="A214" s="38"/>
      <c r="B214" s="44"/>
      <c r="C214" s="45"/>
      <c r="D214" s="45"/>
      <c r="E214" s="50"/>
      <c r="F214" s="50"/>
      <c r="G214" s="46" t="s">
        <v>336</v>
      </c>
      <c r="H214" s="49"/>
      <c r="I214" s="56"/>
      <c r="L214" t="s">
        <v>88</v>
      </c>
      <c r="P214">
        <v>0</v>
      </c>
      <c r="Q214">
        <v>0</v>
      </c>
      <c r="R214">
        <v>0</v>
      </c>
      <c r="T214">
        <v>0</v>
      </c>
      <c r="V214">
        <v>0</v>
      </c>
      <c r="AA214">
        <v>0</v>
      </c>
      <c r="AB214">
        <v>0</v>
      </c>
      <c r="AC214">
        <v>0</v>
      </c>
      <c r="AD214">
        <v>0</v>
      </c>
    </row>
    <row r="215" spans="1:30" ht="15.75">
      <c r="A215" s="38"/>
      <c r="B215" s="44"/>
      <c r="C215" s="45"/>
      <c r="D215" s="45"/>
      <c r="E215" s="50"/>
      <c r="F215" s="50"/>
      <c r="G215" s="46" t="s">
        <v>337</v>
      </c>
      <c r="H215" s="49"/>
      <c r="I215" s="56"/>
      <c r="L215" t="s">
        <v>89</v>
      </c>
      <c r="P215">
        <v>0</v>
      </c>
      <c r="Q215">
        <v>0</v>
      </c>
      <c r="R215">
        <v>0</v>
      </c>
      <c r="T215">
        <v>0</v>
      </c>
      <c r="V215">
        <v>0</v>
      </c>
      <c r="AA215">
        <v>0</v>
      </c>
      <c r="AB215">
        <v>0</v>
      </c>
      <c r="AC215">
        <v>0</v>
      </c>
      <c r="AD215">
        <v>0</v>
      </c>
    </row>
    <row r="216" spans="1:30" ht="15.75">
      <c r="A216" s="38"/>
      <c r="B216" s="44"/>
      <c r="C216" s="45"/>
      <c r="D216" s="45"/>
      <c r="E216" s="50"/>
      <c r="F216" s="50"/>
      <c r="G216" s="46" t="s">
        <v>203</v>
      </c>
      <c r="H216" s="49">
        <v>291610</v>
      </c>
      <c r="I216" s="56"/>
      <c r="J216" t="s">
        <v>339</v>
      </c>
      <c r="L216" t="s">
        <v>90</v>
      </c>
      <c r="P216">
        <v>13200.000000000002</v>
      </c>
      <c r="Q216">
        <v>0</v>
      </c>
      <c r="R216">
        <v>0</v>
      </c>
      <c r="T216">
        <v>0</v>
      </c>
      <c r="V216">
        <v>0</v>
      </c>
      <c r="AA216">
        <v>0</v>
      </c>
      <c r="AB216">
        <v>0</v>
      </c>
      <c r="AC216">
        <v>0</v>
      </c>
      <c r="AD216">
        <v>13200.000000000002</v>
      </c>
    </row>
    <row r="217" spans="1:30" ht="15.75">
      <c r="A217" s="38"/>
      <c r="B217" s="44"/>
      <c r="C217" s="45"/>
      <c r="D217" s="45"/>
      <c r="E217" s="50"/>
      <c r="F217" s="50"/>
      <c r="G217" s="46" t="s">
        <v>204</v>
      </c>
      <c r="H217" s="49">
        <v>17509569</v>
      </c>
      <c r="I217" s="56"/>
      <c r="L217" t="s">
        <v>91</v>
      </c>
      <c r="P217">
        <v>12399700</v>
      </c>
      <c r="Q217">
        <v>1984500.0000000002</v>
      </c>
      <c r="R217">
        <v>81200</v>
      </c>
      <c r="T217">
        <v>0</v>
      </c>
      <c r="V217">
        <v>3382800</v>
      </c>
      <c r="AA217">
        <v>6760000</v>
      </c>
      <c r="AB217">
        <v>0</v>
      </c>
      <c r="AC217">
        <v>0</v>
      </c>
      <c r="AD217">
        <v>191200</v>
      </c>
    </row>
    <row r="218" spans="1:30" ht="15.75">
      <c r="A218" s="38"/>
      <c r="B218" s="44"/>
      <c r="C218" s="45"/>
      <c r="D218" s="45"/>
      <c r="E218" s="50"/>
      <c r="F218" s="50"/>
      <c r="G218" s="46" t="s">
        <v>205</v>
      </c>
      <c r="H218" s="49">
        <v>0</v>
      </c>
      <c r="I218" s="56"/>
      <c r="L218" t="s">
        <v>92</v>
      </c>
      <c r="P218">
        <v>259150</v>
      </c>
      <c r="Q218">
        <v>0</v>
      </c>
      <c r="R218">
        <v>0</v>
      </c>
      <c r="T218">
        <v>0</v>
      </c>
      <c r="V218">
        <v>0</v>
      </c>
      <c r="AA218">
        <v>0</v>
      </c>
      <c r="AB218">
        <v>259150</v>
      </c>
      <c r="AC218">
        <v>0</v>
      </c>
      <c r="AD218">
        <v>0</v>
      </c>
    </row>
    <row r="219" spans="1:30" ht="15.75">
      <c r="A219" s="38"/>
      <c r="B219" s="44"/>
      <c r="C219" s="45"/>
      <c r="D219" s="45"/>
      <c r="E219" s="50"/>
      <c r="F219" s="50"/>
      <c r="G219" s="46" t="s">
        <v>206</v>
      </c>
      <c r="H219" s="49">
        <v>1367190</v>
      </c>
      <c r="I219" s="56"/>
      <c r="L219" t="s">
        <v>93</v>
      </c>
      <c r="P219">
        <v>1536700</v>
      </c>
      <c r="Q219">
        <v>229500</v>
      </c>
      <c r="R219">
        <v>0</v>
      </c>
      <c r="T219">
        <v>0</v>
      </c>
      <c r="V219">
        <v>0</v>
      </c>
      <c r="AA219">
        <v>0</v>
      </c>
      <c r="AB219">
        <v>0</v>
      </c>
      <c r="AC219">
        <v>0</v>
      </c>
      <c r="AD219">
        <v>1307200</v>
      </c>
    </row>
    <row r="220" spans="1:30" ht="15.75">
      <c r="A220" s="38"/>
      <c r="B220" s="44"/>
      <c r="C220" s="45"/>
      <c r="D220" s="45"/>
      <c r="E220" s="50"/>
      <c r="F220" s="50"/>
      <c r="G220" s="46" t="s">
        <v>338</v>
      </c>
      <c r="H220" s="49"/>
      <c r="I220" s="56"/>
      <c r="L220" t="s">
        <v>94</v>
      </c>
      <c r="P220">
        <v>0</v>
      </c>
      <c r="Q220">
        <v>0</v>
      </c>
      <c r="R220">
        <v>0</v>
      </c>
      <c r="T220">
        <v>0</v>
      </c>
      <c r="V220">
        <v>0</v>
      </c>
      <c r="AA220">
        <v>0</v>
      </c>
      <c r="AB220">
        <v>0</v>
      </c>
      <c r="AC220">
        <v>0</v>
      </c>
      <c r="AD220">
        <v>0</v>
      </c>
    </row>
    <row r="221" spans="1:30" ht="15.75">
      <c r="A221" s="38"/>
      <c r="B221" s="44"/>
      <c r="C221" s="45"/>
      <c r="D221" s="45"/>
      <c r="E221" s="50"/>
      <c r="F221" s="50"/>
      <c r="G221" s="46" t="s">
        <v>207</v>
      </c>
      <c r="H221" s="49">
        <v>0</v>
      </c>
      <c r="I221" s="56"/>
      <c r="L221" t="s">
        <v>95</v>
      </c>
      <c r="P221">
        <v>11389060</v>
      </c>
      <c r="Q221">
        <v>3974960</v>
      </c>
      <c r="R221">
        <v>0</v>
      </c>
      <c r="T221">
        <v>1252700</v>
      </c>
      <c r="V221">
        <v>0</v>
      </c>
      <c r="AA221">
        <v>0</v>
      </c>
      <c r="AB221">
        <v>885000</v>
      </c>
      <c r="AC221">
        <v>4486400</v>
      </c>
      <c r="AD221">
        <v>790000.0000000001</v>
      </c>
    </row>
    <row r="222" spans="1:30" ht="15.75">
      <c r="A222" s="38"/>
      <c r="B222" s="44"/>
      <c r="C222" s="45"/>
      <c r="D222" s="45"/>
      <c r="E222" s="50"/>
      <c r="F222" s="50"/>
      <c r="G222" s="46" t="s">
        <v>208</v>
      </c>
      <c r="H222" s="49">
        <v>60968050</v>
      </c>
      <c r="I222" s="56"/>
      <c r="L222" t="s">
        <v>96</v>
      </c>
      <c r="P222">
        <v>116314080</v>
      </c>
      <c r="Q222">
        <v>14613279.999999998</v>
      </c>
      <c r="R222">
        <v>255000</v>
      </c>
      <c r="T222">
        <v>12979800</v>
      </c>
      <c r="V222">
        <v>34642700</v>
      </c>
      <c r="AA222">
        <v>0</v>
      </c>
      <c r="AB222">
        <v>334800</v>
      </c>
      <c r="AC222">
        <v>43273700</v>
      </c>
      <c r="AD222">
        <v>10214799.999999998</v>
      </c>
    </row>
    <row r="223" spans="1:30" ht="15.75">
      <c r="A223" s="38"/>
      <c r="B223" s="44"/>
      <c r="C223" s="45"/>
      <c r="D223" s="45"/>
      <c r="E223" s="50"/>
      <c r="F223" s="50" t="s">
        <v>209</v>
      </c>
      <c r="G223" s="46" t="s">
        <v>210</v>
      </c>
      <c r="H223" s="49">
        <v>60090030</v>
      </c>
      <c r="I223" s="56"/>
      <c r="J223" t="s">
        <v>339</v>
      </c>
      <c r="L223" t="s">
        <v>139</v>
      </c>
      <c r="P223">
        <v>102956170</v>
      </c>
      <c r="Q223">
        <v>10467420</v>
      </c>
      <c r="R223">
        <v>578000</v>
      </c>
      <c r="T223">
        <v>4860000</v>
      </c>
      <c r="V223">
        <v>15228400</v>
      </c>
      <c r="AA223">
        <v>30120000</v>
      </c>
      <c r="AB223">
        <v>1537550</v>
      </c>
      <c r="AC223">
        <v>13868000</v>
      </c>
      <c r="AD223">
        <v>26296800</v>
      </c>
    </row>
    <row r="224" spans="1:30" ht="15.75">
      <c r="A224" s="38"/>
      <c r="B224" s="44"/>
      <c r="C224" s="45"/>
      <c r="D224" s="45"/>
      <c r="E224" s="50"/>
      <c r="F224" s="50"/>
      <c r="G224" s="46" t="s">
        <v>211</v>
      </c>
      <c r="H224" s="49">
        <v>66124190</v>
      </c>
      <c r="I224" s="56"/>
      <c r="L224" t="s">
        <v>98</v>
      </c>
      <c r="P224">
        <v>70107800</v>
      </c>
      <c r="Q224">
        <v>16072450</v>
      </c>
      <c r="R224">
        <v>204000</v>
      </c>
      <c r="T224">
        <v>9161800</v>
      </c>
      <c r="V224">
        <v>3474300</v>
      </c>
      <c r="AA224">
        <v>16680000</v>
      </c>
      <c r="AB224">
        <v>683050</v>
      </c>
      <c r="AC224">
        <v>10232500</v>
      </c>
      <c r="AD224">
        <v>13599700</v>
      </c>
    </row>
    <row r="225" spans="1:30" ht="15.75">
      <c r="A225" s="38"/>
      <c r="B225" s="44"/>
      <c r="C225" s="45"/>
      <c r="D225" s="45"/>
      <c r="E225" s="50"/>
      <c r="F225" s="50"/>
      <c r="G225" s="46" t="s">
        <v>212</v>
      </c>
      <c r="H225" s="49">
        <v>33268345</v>
      </c>
      <c r="I225" s="56"/>
      <c r="L225" t="s">
        <v>99</v>
      </c>
      <c r="P225">
        <v>25720070</v>
      </c>
      <c r="Q225">
        <v>1599270</v>
      </c>
      <c r="R225">
        <v>148800.00000000003</v>
      </c>
      <c r="T225">
        <v>1382400</v>
      </c>
      <c r="V225">
        <v>4234300</v>
      </c>
      <c r="AA225">
        <v>8720000</v>
      </c>
      <c r="AB225">
        <v>0</v>
      </c>
      <c r="AC225">
        <v>8083650</v>
      </c>
      <c r="AD225">
        <v>1551650</v>
      </c>
    </row>
    <row r="226" spans="1:30" ht="15.75">
      <c r="A226" s="38"/>
      <c r="B226" s="44"/>
      <c r="C226" s="45"/>
      <c r="D226" s="45"/>
      <c r="E226" s="50"/>
      <c r="F226" s="50"/>
      <c r="G226" s="46" t="s">
        <v>213</v>
      </c>
      <c r="H226" s="49">
        <v>650474</v>
      </c>
      <c r="I226" s="56"/>
      <c r="L226" t="s">
        <v>100</v>
      </c>
      <c r="P226">
        <v>485600</v>
      </c>
      <c r="Q226">
        <v>282500</v>
      </c>
      <c r="R226">
        <v>69000</v>
      </c>
      <c r="T226">
        <v>0</v>
      </c>
      <c r="V226">
        <v>6600</v>
      </c>
      <c r="AA226">
        <v>0</v>
      </c>
      <c r="AB226">
        <v>127500</v>
      </c>
      <c r="AC226">
        <v>0</v>
      </c>
      <c r="AD226">
        <v>0</v>
      </c>
    </row>
    <row r="227" spans="1:30" ht="15.75">
      <c r="A227" s="38"/>
      <c r="B227" s="44"/>
      <c r="C227" s="45"/>
      <c r="D227" s="45"/>
      <c r="E227" s="50"/>
      <c r="F227" s="50"/>
      <c r="G227" s="46" t="s">
        <v>214</v>
      </c>
      <c r="H227" s="49">
        <v>13906569.600000001</v>
      </c>
      <c r="I227" s="56"/>
      <c r="L227" t="s">
        <v>101</v>
      </c>
      <c r="P227">
        <v>23644200</v>
      </c>
      <c r="Q227">
        <v>1944400</v>
      </c>
      <c r="R227">
        <v>153000</v>
      </c>
      <c r="T227">
        <v>238500</v>
      </c>
      <c r="V227">
        <v>5717600</v>
      </c>
      <c r="AA227">
        <v>0</v>
      </c>
      <c r="AB227">
        <v>523800</v>
      </c>
      <c r="AC227">
        <v>8790000</v>
      </c>
      <c r="AD227">
        <v>6276900</v>
      </c>
    </row>
    <row r="228" spans="1:30" ht="15.75">
      <c r="A228" s="38"/>
      <c r="B228" s="44"/>
      <c r="C228" s="45"/>
      <c r="D228" s="45"/>
      <c r="E228" s="50"/>
      <c r="F228" s="50"/>
      <c r="G228" s="46" t="s">
        <v>215</v>
      </c>
      <c r="H228" s="49">
        <v>16823015</v>
      </c>
      <c r="I228" s="56"/>
      <c r="L228" t="s">
        <v>342</v>
      </c>
      <c r="P228">
        <v>6815940</v>
      </c>
      <c r="Q228">
        <v>6484940</v>
      </c>
      <c r="R228">
        <v>0</v>
      </c>
      <c r="T228">
        <v>0</v>
      </c>
      <c r="V228">
        <v>0</v>
      </c>
      <c r="AA228">
        <v>0</v>
      </c>
      <c r="AB228">
        <v>219000</v>
      </c>
      <c r="AC228">
        <v>112000</v>
      </c>
      <c r="AD228">
        <v>0</v>
      </c>
    </row>
    <row r="229" spans="1:30" ht="15.75">
      <c r="A229" s="38"/>
      <c r="B229" s="44"/>
      <c r="C229" s="45"/>
      <c r="D229" s="45"/>
      <c r="E229" s="50"/>
      <c r="F229" s="50"/>
      <c r="G229" s="46" t="s">
        <v>216</v>
      </c>
      <c r="H229" s="49">
        <v>24981198</v>
      </c>
      <c r="I229" s="56"/>
      <c r="L229" t="s">
        <v>103</v>
      </c>
      <c r="P229">
        <v>74635300</v>
      </c>
      <c r="Q229">
        <v>6325700</v>
      </c>
      <c r="R229">
        <v>390000</v>
      </c>
      <c r="T229">
        <v>2218700</v>
      </c>
      <c r="V229">
        <v>8251200</v>
      </c>
      <c r="AA229">
        <v>0</v>
      </c>
      <c r="AB229">
        <v>1410600</v>
      </c>
      <c r="AC229">
        <v>49983600</v>
      </c>
      <c r="AD229">
        <v>6055500</v>
      </c>
    </row>
    <row r="230" spans="1:30" ht="15.75">
      <c r="A230" s="38"/>
      <c r="B230" s="44"/>
      <c r="C230" s="45"/>
      <c r="D230" s="45"/>
      <c r="E230" s="50"/>
      <c r="F230" s="50"/>
      <c r="G230" s="46" t="s">
        <v>217</v>
      </c>
      <c r="H230" s="49">
        <v>14146302.5</v>
      </c>
      <c r="I230" s="56"/>
      <c r="L230" t="s">
        <v>104</v>
      </c>
      <c r="P230">
        <v>18015970</v>
      </c>
      <c r="Q230">
        <v>2714820</v>
      </c>
      <c r="R230">
        <v>0</v>
      </c>
      <c r="T230">
        <v>680000</v>
      </c>
      <c r="V230">
        <v>6037500</v>
      </c>
      <c r="AA230">
        <v>0</v>
      </c>
      <c r="AB230">
        <v>0</v>
      </c>
      <c r="AC230">
        <v>4348250</v>
      </c>
      <c r="AD230">
        <v>4235400</v>
      </c>
    </row>
    <row r="231" spans="1:30" ht="15.75">
      <c r="A231" s="38"/>
      <c r="B231" s="44"/>
      <c r="C231" s="45"/>
      <c r="D231" s="45"/>
      <c r="E231" s="50"/>
      <c r="F231" s="50"/>
      <c r="G231" s="46" t="s">
        <v>218</v>
      </c>
      <c r="H231" s="49">
        <v>18977420</v>
      </c>
      <c r="I231" s="56"/>
      <c r="L231" t="s">
        <v>105</v>
      </c>
      <c r="P231">
        <v>29081650</v>
      </c>
      <c r="Q231">
        <v>2141350</v>
      </c>
      <c r="R231">
        <v>0</v>
      </c>
      <c r="T231">
        <v>1912500</v>
      </c>
      <c r="V231">
        <v>9724400</v>
      </c>
      <c r="AA231">
        <v>5190000</v>
      </c>
      <c r="AB231">
        <v>44000</v>
      </c>
      <c r="AC231">
        <v>2841400</v>
      </c>
      <c r="AD231">
        <v>7228000</v>
      </c>
    </row>
    <row r="232" spans="1:30" ht="15.75">
      <c r="A232" s="38"/>
      <c r="B232" s="44"/>
      <c r="C232" s="45"/>
      <c r="D232" s="45"/>
      <c r="E232" s="50"/>
      <c r="F232" s="50"/>
      <c r="G232" s="46" t="s">
        <v>219</v>
      </c>
      <c r="H232" s="49">
        <v>0</v>
      </c>
      <c r="I232" s="56"/>
      <c r="L232" t="s">
        <v>106</v>
      </c>
      <c r="P232">
        <v>0</v>
      </c>
      <c r="Q232">
        <v>0</v>
      </c>
      <c r="R232">
        <v>0</v>
      </c>
      <c r="T232">
        <v>0</v>
      </c>
      <c r="V232">
        <v>0</v>
      </c>
      <c r="AA232">
        <v>0</v>
      </c>
      <c r="AB232">
        <v>0</v>
      </c>
      <c r="AC232">
        <v>0</v>
      </c>
      <c r="AD232">
        <v>0</v>
      </c>
    </row>
    <row r="233" spans="1:30" ht="15.75">
      <c r="A233" s="38"/>
      <c r="B233" s="44"/>
      <c r="C233" s="45"/>
      <c r="D233" s="45"/>
      <c r="E233" s="50"/>
      <c r="F233" s="50"/>
      <c r="G233" s="46" t="s">
        <v>220</v>
      </c>
      <c r="H233" s="49">
        <v>14300</v>
      </c>
      <c r="I233" s="56"/>
      <c r="L233" t="s">
        <v>107</v>
      </c>
      <c r="P233">
        <v>0</v>
      </c>
      <c r="Q233">
        <v>0</v>
      </c>
      <c r="R233">
        <v>0</v>
      </c>
      <c r="T233">
        <v>0</v>
      </c>
      <c r="V233">
        <v>0</v>
      </c>
      <c r="AA233">
        <v>0</v>
      </c>
      <c r="AB233">
        <v>0</v>
      </c>
      <c r="AC233">
        <v>0</v>
      </c>
      <c r="AD233">
        <v>0</v>
      </c>
    </row>
    <row r="234" spans="1:30" ht="15.75">
      <c r="A234" s="38"/>
      <c r="B234" s="44"/>
      <c r="C234" s="45"/>
      <c r="D234" s="45"/>
      <c r="E234" s="50"/>
      <c r="F234" s="50" t="s">
        <v>221</v>
      </c>
      <c r="G234" s="46" t="s">
        <v>222</v>
      </c>
      <c r="H234" s="49">
        <v>653950</v>
      </c>
      <c r="I234" s="56"/>
      <c r="J234" t="s">
        <v>339</v>
      </c>
      <c r="L234" t="s">
        <v>109</v>
      </c>
      <c r="P234">
        <v>559750</v>
      </c>
      <c r="Q234">
        <v>0</v>
      </c>
      <c r="R234">
        <v>0</v>
      </c>
      <c r="T234">
        <v>0</v>
      </c>
      <c r="V234">
        <v>0</v>
      </c>
      <c r="AA234">
        <v>0</v>
      </c>
      <c r="AB234">
        <v>0</v>
      </c>
      <c r="AC234">
        <v>51750</v>
      </c>
      <c r="AD234">
        <v>508000</v>
      </c>
    </row>
    <row r="235" spans="1:30" ht="15.75">
      <c r="A235" s="38"/>
      <c r="B235" s="44"/>
      <c r="C235" s="45"/>
      <c r="D235" s="45"/>
      <c r="E235" s="50"/>
      <c r="F235" s="50"/>
      <c r="G235" s="46" t="s">
        <v>223</v>
      </c>
      <c r="H235" s="49">
        <v>1783100</v>
      </c>
      <c r="I235" s="56"/>
      <c r="L235" t="s">
        <v>110</v>
      </c>
      <c r="P235">
        <v>202600</v>
      </c>
      <c r="Q235">
        <v>0</v>
      </c>
      <c r="R235">
        <v>0</v>
      </c>
      <c r="T235">
        <v>190000</v>
      </c>
      <c r="V235">
        <v>0</v>
      </c>
      <c r="AA235">
        <v>0</v>
      </c>
      <c r="AB235">
        <v>0</v>
      </c>
      <c r="AC235">
        <v>12600</v>
      </c>
      <c r="AD235">
        <v>0</v>
      </c>
    </row>
    <row r="236" spans="1:30" ht="15.75">
      <c r="A236" s="38"/>
      <c r="B236" s="44"/>
      <c r="C236" s="45"/>
      <c r="D236" s="45"/>
      <c r="E236" s="50"/>
      <c r="F236" s="50"/>
      <c r="G236" s="46" t="s">
        <v>224</v>
      </c>
      <c r="H236" s="49">
        <v>36701005</v>
      </c>
      <c r="I236" s="56"/>
      <c r="L236" t="s">
        <v>111</v>
      </c>
      <c r="P236">
        <v>31610450</v>
      </c>
      <c r="Q236">
        <v>1775700</v>
      </c>
      <c r="R236">
        <v>507600</v>
      </c>
      <c r="T236">
        <v>1112400</v>
      </c>
      <c r="V236">
        <v>4933800</v>
      </c>
      <c r="AA236">
        <v>4470000</v>
      </c>
      <c r="AB236">
        <v>1045650</v>
      </c>
      <c r="AC236">
        <v>14265600</v>
      </c>
      <c r="AD236">
        <v>3499700</v>
      </c>
    </row>
    <row r="237" spans="1:30" ht="15.75">
      <c r="A237" s="38"/>
      <c r="B237" s="44"/>
      <c r="C237" s="45"/>
      <c r="D237" s="45"/>
      <c r="E237" s="50"/>
      <c r="F237" s="50"/>
      <c r="G237" s="46" t="s">
        <v>112</v>
      </c>
      <c r="H237" s="49">
        <v>0</v>
      </c>
      <c r="I237" s="56"/>
      <c r="L237" t="s">
        <v>112</v>
      </c>
      <c r="P237">
        <v>0</v>
      </c>
      <c r="Q237">
        <v>0</v>
      </c>
      <c r="R237">
        <v>0</v>
      </c>
      <c r="T237">
        <v>0</v>
      </c>
      <c r="V237">
        <v>0</v>
      </c>
      <c r="AA237">
        <v>0</v>
      </c>
      <c r="AB237">
        <v>0</v>
      </c>
      <c r="AC237">
        <v>0</v>
      </c>
      <c r="AD237">
        <v>0</v>
      </c>
    </row>
    <row r="238" spans="1:30" ht="15.75">
      <c r="A238" s="38"/>
      <c r="B238" s="44"/>
      <c r="C238" s="45"/>
      <c r="D238" s="45"/>
      <c r="E238" s="50"/>
      <c r="F238" s="50"/>
      <c r="G238" s="46" t="s">
        <v>225</v>
      </c>
      <c r="H238" s="49">
        <v>0</v>
      </c>
      <c r="I238" s="56"/>
      <c r="L238" t="s">
        <v>113</v>
      </c>
      <c r="P238">
        <v>0</v>
      </c>
      <c r="Q238">
        <v>0</v>
      </c>
      <c r="R238">
        <v>0</v>
      </c>
      <c r="T238">
        <v>0</v>
      </c>
      <c r="V238">
        <v>0</v>
      </c>
      <c r="AA238">
        <v>0</v>
      </c>
      <c r="AB238">
        <v>0</v>
      </c>
      <c r="AC238">
        <v>0</v>
      </c>
      <c r="AD238">
        <v>0</v>
      </c>
    </row>
    <row r="239" spans="1:30" ht="15.75">
      <c r="A239" s="38"/>
      <c r="B239" s="44"/>
      <c r="C239" s="45"/>
      <c r="D239" s="45"/>
      <c r="E239" s="50"/>
      <c r="F239" s="50"/>
      <c r="G239" s="46" t="s">
        <v>114</v>
      </c>
      <c r="H239" s="49">
        <v>0</v>
      </c>
      <c r="I239" s="56"/>
      <c r="L239" t="s">
        <v>114</v>
      </c>
      <c r="P239">
        <v>500000</v>
      </c>
      <c r="Q239">
        <v>0</v>
      </c>
      <c r="R239">
        <v>0</v>
      </c>
      <c r="T239">
        <v>0</v>
      </c>
      <c r="V239">
        <v>0</v>
      </c>
      <c r="AA239">
        <v>500000</v>
      </c>
      <c r="AB239">
        <v>0</v>
      </c>
      <c r="AC239">
        <v>0</v>
      </c>
      <c r="AD239">
        <v>0</v>
      </c>
    </row>
    <row r="240" spans="1:30" ht="15.75">
      <c r="A240" s="38"/>
      <c r="B240" s="44"/>
      <c r="C240" s="45"/>
      <c r="D240" s="45"/>
      <c r="E240" s="50"/>
      <c r="F240" s="50"/>
      <c r="G240" s="46" t="s">
        <v>226</v>
      </c>
      <c r="H240" s="49">
        <v>680460.0000000001</v>
      </c>
      <c r="I240" s="56"/>
      <c r="L240" t="s">
        <v>343</v>
      </c>
      <c r="P240">
        <v>0</v>
      </c>
      <c r="Q240">
        <v>0</v>
      </c>
      <c r="R240">
        <v>0</v>
      </c>
      <c r="T240">
        <v>0</v>
      </c>
      <c r="V240">
        <v>0</v>
      </c>
      <c r="AA240">
        <v>0</v>
      </c>
      <c r="AB240">
        <v>0</v>
      </c>
      <c r="AC240">
        <v>0</v>
      </c>
      <c r="AD240">
        <v>0</v>
      </c>
    </row>
    <row r="241" spans="1:30" ht="15.75">
      <c r="A241" s="38"/>
      <c r="B241" s="44"/>
      <c r="C241" s="45"/>
      <c r="D241" s="45"/>
      <c r="E241" s="50"/>
      <c r="F241" s="50"/>
      <c r="G241" s="46" t="s">
        <v>116</v>
      </c>
      <c r="H241" s="49">
        <v>17846840</v>
      </c>
      <c r="I241" s="56"/>
      <c r="L241" t="s">
        <v>116</v>
      </c>
      <c r="P241">
        <v>12892800</v>
      </c>
      <c r="Q241">
        <v>635200</v>
      </c>
      <c r="R241">
        <v>549600</v>
      </c>
      <c r="T241">
        <v>1165900</v>
      </c>
      <c r="V241">
        <v>3328400</v>
      </c>
      <c r="AA241">
        <v>2325000</v>
      </c>
      <c r="AB241">
        <v>230400</v>
      </c>
      <c r="AC241">
        <v>2081000</v>
      </c>
      <c r="AD241">
        <v>2577300</v>
      </c>
    </row>
    <row r="242" spans="1:30" ht="15.75">
      <c r="A242" s="38"/>
      <c r="B242" s="44"/>
      <c r="C242" s="45"/>
      <c r="D242" s="45"/>
      <c r="E242" s="50"/>
      <c r="F242" s="50"/>
      <c r="G242" s="46" t="s">
        <v>227</v>
      </c>
      <c r="H242" s="49">
        <v>18040</v>
      </c>
      <c r="I242" s="56"/>
      <c r="L242" t="s">
        <v>117</v>
      </c>
      <c r="P242">
        <v>0</v>
      </c>
      <c r="Q242">
        <v>0</v>
      </c>
      <c r="R242">
        <v>0</v>
      </c>
      <c r="T242">
        <v>0</v>
      </c>
      <c r="V242">
        <v>0</v>
      </c>
      <c r="AA242">
        <v>0</v>
      </c>
      <c r="AB242">
        <v>0</v>
      </c>
      <c r="AC242">
        <v>0</v>
      </c>
      <c r="AD242">
        <v>0</v>
      </c>
    </row>
    <row r="243" spans="1:30" ht="15.75">
      <c r="A243" s="38"/>
      <c r="B243" s="44"/>
      <c r="C243" s="45"/>
      <c r="D243" s="45"/>
      <c r="E243" s="50"/>
      <c r="F243" s="50"/>
      <c r="G243" s="46" t="s">
        <v>228</v>
      </c>
      <c r="H243" s="49">
        <v>6050</v>
      </c>
      <c r="I243" s="56"/>
      <c r="L243" t="s">
        <v>118</v>
      </c>
      <c r="P243">
        <v>2800</v>
      </c>
      <c r="Q243">
        <v>0</v>
      </c>
      <c r="R243">
        <v>0</v>
      </c>
      <c r="T243">
        <v>0</v>
      </c>
      <c r="V243">
        <v>0</v>
      </c>
      <c r="AA243">
        <v>0</v>
      </c>
      <c r="AB243">
        <v>0</v>
      </c>
      <c r="AC243">
        <v>2800</v>
      </c>
      <c r="AD243">
        <v>0</v>
      </c>
    </row>
    <row r="244" spans="1:30" ht="15.75">
      <c r="A244" s="38"/>
      <c r="B244" s="44"/>
      <c r="C244" s="45"/>
      <c r="D244" s="45"/>
      <c r="E244" s="50"/>
      <c r="F244" s="50" t="s">
        <v>229</v>
      </c>
      <c r="G244" s="46" t="s">
        <v>230</v>
      </c>
      <c r="H244" s="49">
        <v>3648425</v>
      </c>
      <c r="I244" s="56"/>
      <c r="L244" t="s">
        <v>119</v>
      </c>
      <c r="P244">
        <v>4832400</v>
      </c>
      <c r="Q244">
        <v>0</v>
      </c>
      <c r="R244">
        <v>0</v>
      </c>
      <c r="T244">
        <v>0</v>
      </c>
      <c r="V244">
        <v>2463300</v>
      </c>
      <c r="AA244">
        <v>0</v>
      </c>
      <c r="AB244">
        <v>0</v>
      </c>
      <c r="AC244">
        <v>0</v>
      </c>
      <c r="AD244">
        <v>2369100</v>
      </c>
    </row>
    <row r="245" spans="1:30" ht="15.75">
      <c r="A245" s="38"/>
      <c r="B245" s="44"/>
      <c r="C245" s="45"/>
      <c r="D245" s="45"/>
      <c r="E245" s="50"/>
      <c r="F245" s="50"/>
      <c r="G245" s="46" t="s">
        <v>121</v>
      </c>
      <c r="H245" s="49"/>
      <c r="I245" s="56"/>
      <c r="J245" t="s">
        <v>339</v>
      </c>
      <c r="L245" t="s">
        <v>121</v>
      </c>
      <c r="P245">
        <v>0</v>
      </c>
      <c r="Q245">
        <v>0</v>
      </c>
      <c r="R245">
        <v>0</v>
      </c>
      <c r="T245">
        <v>0</v>
      </c>
      <c r="V245">
        <v>0</v>
      </c>
      <c r="AA245">
        <v>0</v>
      </c>
      <c r="AB245">
        <v>0</v>
      </c>
      <c r="AC245">
        <v>0</v>
      </c>
      <c r="AD245">
        <v>0</v>
      </c>
    </row>
    <row r="246" spans="1:30" ht="15.75">
      <c r="A246" s="38"/>
      <c r="B246" s="44"/>
      <c r="C246" s="45"/>
      <c r="D246" s="45"/>
      <c r="E246" s="50"/>
      <c r="F246" s="50"/>
      <c r="G246" s="46" t="s">
        <v>231</v>
      </c>
      <c r="H246" s="49">
        <v>71225</v>
      </c>
      <c r="I246" s="56"/>
      <c r="L246" t="s">
        <v>122</v>
      </c>
      <c r="P246">
        <v>0</v>
      </c>
      <c r="Q246">
        <v>0</v>
      </c>
      <c r="R246">
        <v>0</v>
      </c>
      <c r="T246">
        <v>0</v>
      </c>
      <c r="V246">
        <v>0</v>
      </c>
      <c r="AA246">
        <v>0</v>
      </c>
      <c r="AB246">
        <v>0</v>
      </c>
      <c r="AC246">
        <v>0</v>
      </c>
      <c r="AD246">
        <v>0</v>
      </c>
    </row>
    <row r="247" spans="1:30" ht="15.75">
      <c r="A247" s="38"/>
      <c r="B247" s="44"/>
      <c r="C247" s="45"/>
      <c r="D247" s="45"/>
      <c r="E247" s="50"/>
      <c r="F247" s="50"/>
      <c r="G247" s="46" t="s">
        <v>232</v>
      </c>
      <c r="H247" s="49">
        <v>1104235</v>
      </c>
      <c r="I247" s="55"/>
      <c r="L247" t="s">
        <v>123</v>
      </c>
      <c r="P247">
        <v>2051220</v>
      </c>
      <c r="Q247">
        <v>1404820</v>
      </c>
      <c r="R247">
        <v>0</v>
      </c>
      <c r="T247">
        <v>174400</v>
      </c>
      <c r="V247">
        <v>0</v>
      </c>
      <c r="AA247">
        <v>0</v>
      </c>
      <c r="AB247">
        <v>0</v>
      </c>
      <c r="AC247">
        <v>472000</v>
      </c>
      <c r="AD247">
        <v>0</v>
      </c>
    </row>
    <row r="248" spans="1:30" ht="15.75">
      <c r="A248" s="38"/>
      <c r="B248" s="44"/>
      <c r="C248" s="45"/>
      <c r="D248" s="45"/>
      <c r="E248" s="50"/>
      <c r="F248" s="50" t="s">
        <v>233</v>
      </c>
      <c r="G248" s="46" t="s">
        <v>234</v>
      </c>
      <c r="H248" s="49">
        <v>0</v>
      </c>
      <c r="I248" s="56"/>
      <c r="L248" t="s">
        <v>124</v>
      </c>
      <c r="P248">
        <v>592000</v>
      </c>
      <c r="Q248">
        <v>0</v>
      </c>
      <c r="R248">
        <v>0</v>
      </c>
      <c r="T248">
        <v>0</v>
      </c>
      <c r="V248">
        <v>0</v>
      </c>
      <c r="AA248">
        <v>0</v>
      </c>
      <c r="AB248">
        <v>0</v>
      </c>
      <c r="AC248">
        <v>592000</v>
      </c>
      <c r="AD248">
        <v>0</v>
      </c>
    </row>
    <row r="249" spans="1:30" ht="15.75">
      <c r="A249" s="38"/>
      <c r="B249" s="44"/>
      <c r="C249" s="45"/>
      <c r="D249" s="45"/>
      <c r="E249" s="50"/>
      <c r="F249" s="50"/>
      <c r="G249" s="46" t="s">
        <v>235</v>
      </c>
      <c r="H249" s="49">
        <v>0</v>
      </c>
      <c r="I249" s="56"/>
      <c r="K249" t="s">
        <v>125</v>
      </c>
      <c r="L249" t="s">
        <v>126</v>
      </c>
      <c r="P249">
        <v>0</v>
      </c>
      <c r="Q249">
        <v>0</v>
      </c>
      <c r="R249">
        <v>0</v>
      </c>
      <c r="T249">
        <v>0</v>
      </c>
      <c r="V249">
        <v>0</v>
      </c>
      <c r="AA249">
        <v>0</v>
      </c>
      <c r="AB249">
        <v>0</v>
      </c>
      <c r="AC249">
        <v>0</v>
      </c>
      <c r="AD249">
        <v>0</v>
      </c>
    </row>
    <row r="250" spans="1:30" ht="15.75">
      <c r="A250" s="38"/>
      <c r="B250" s="44"/>
      <c r="C250" s="45"/>
      <c r="D250" s="45" t="s">
        <v>236</v>
      </c>
      <c r="E250" s="45"/>
      <c r="F250" s="45"/>
      <c r="G250" s="46"/>
      <c r="H250" s="49"/>
      <c r="I250" s="56"/>
      <c r="K250" s="226" t="s">
        <v>0</v>
      </c>
      <c r="L250" s="227"/>
      <c r="M250" s="227"/>
      <c r="N250" s="227"/>
      <c r="O250" s="228"/>
      <c r="P250" s="57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</row>
    <row r="251" spans="1:30" ht="15.75">
      <c r="A251" s="38"/>
      <c r="B251" s="44"/>
      <c r="C251" s="45"/>
      <c r="D251" s="45"/>
      <c r="E251" s="45" t="s">
        <v>237</v>
      </c>
      <c r="F251" s="45"/>
      <c r="G251" s="46"/>
      <c r="H251" s="48">
        <v>11836.550000000003</v>
      </c>
      <c r="I251" s="56"/>
      <c r="J251" s="2" t="s">
        <v>297</v>
      </c>
      <c r="K251" s="229" t="s">
        <v>1</v>
      </c>
      <c r="L251" s="230"/>
      <c r="M251" s="230"/>
      <c r="N251" s="230"/>
      <c r="O251" s="231"/>
      <c r="P251" s="8">
        <v>43454</v>
      </c>
      <c r="Q251" s="9">
        <v>558.4</v>
      </c>
      <c r="R251" s="9">
        <v>548.6</v>
      </c>
      <c r="S251" s="9">
        <v>219.70000000000002</v>
      </c>
      <c r="T251" s="9">
        <v>143.7</v>
      </c>
      <c r="U251" s="9">
        <v>746.6</v>
      </c>
      <c r="V251" s="9">
        <v>4583.700000000001</v>
      </c>
      <c r="W251" s="9">
        <v>787.5000000000001</v>
      </c>
      <c r="X251" s="9">
        <v>34590.9</v>
      </c>
      <c r="Y251" s="9">
        <v>121.6</v>
      </c>
      <c r="Z251" s="9">
        <v>122.60000000000001</v>
      </c>
      <c r="AA251" s="9">
        <v>0</v>
      </c>
      <c r="AB251" s="9">
        <v>375</v>
      </c>
      <c r="AC251" s="9">
        <v>274.5</v>
      </c>
      <c r="AD251" s="9">
        <v>381.2</v>
      </c>
    </row>
    <row r="252" spans="1:30" ht="15.75">
      <c r="A252" s="38"/>
      <c r="B252" s="44"/>
      <c r="C252" s="45"/>
      <c r="D252" s="45"/>
      <c r="E252" s="45"/>
      <c r="F252" s="52" t="s">
        <v>151</v>
      </c>
      <c r="G252" s="46" t="s">
        <v>238</v>
      </c>
      <c r="H252" s="49">
        <v>426.03</v>
      </c>
      <c r="I252" s="56"/>
      <c r="J252" s="21"/>
      <c r="K252" s="232" t="s">
        <v>304</v>
      </c>
      <c r="L252" s="221"/>
      <c r="M252" s="185" t="s">
        <v>238</v>
      </c>
      <c r="N252" s="186"/>
      <c r="O252" s="187"/>
      <c r="P252" s="11">
        <v>467.30000000000007</v>
      </c>
      <c r="Q252" s="15">
        <v>11.9</v>
      </c>
      <c r="R252" s="15">
        <v>42.10000000000001</v>
      </c>
      <c r="S252" s="15">
        <v>0</v>
      </c>
      <c r="T252" s="15">
        <v>0</v>
      </c>
      <c r="U252" s="15">
        <v>0</v>
      </c>
      <c r="V252" s="15">
        <v>373.20000000000005</v>
      </c>
      <c r="W252" s="15">
        <v>11.6</v>
      </c>
      <c r="X252" s="15">
        <v>0</v>
      </c>
      <c r="Y252" s="15">
        <v>0</v>
      </c>
      <c r="Z252" s="15">
        <v>0.6000000000000001</v>
      </c>
      <c r="AA252" s="15">
        <v>0</v>
      </c>
      <c r="AB252" s="15">
        <v>0</v>
      </c>
      <c r="AC252" s="15">
        <v>15.4</v>
      </c>
      <c r="AD252" s="15">
        <v>12.5</v>
      </c>
    </row>
    <row r="253" spans="1:30" ht="15.75">
      <c r="A253" s="38"/>
      <c r="B253" s="44"/>
      <c r="C253" s="45"/>
      <c r="D253" s="45"/>
      <c r="E253" s="45"/>
      <c r="F253" s="52"/>
      <c r="G253" s="46" t="s">
        <v>239</v>
      </c>
      <c r="H253" s="49">
        <v>0</v>
      </c>
      <c r="I253" s="56"/>
      <c r="J253" s="7"/>
      <c r="K253" s="232"/>
      <c r="L253" s="221"/>
      <c r="M253" s="185" t="s">
        <v>305</v>
      </c>
      <c r="N253" s="186"/>
      <c r="O253" s="187"/>
      <c r="P253" s="11">
        <v>41.5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2.8</v>
      </c>
      <c r="AA253" s="15">
        <v>0</v>
      </c>
      <c r="AB253" s="15">
        <v>38.7</v>
      </c>
      <c r="AC253" s="15">
        <v>0</v>
      </c>
      <c r="AD253" s="15">
        <v>0</v>
      </c>
    </row>
    <row r="254" spans="1:30" ht="15.75">
      <c r="A254" s="38"/>
      <c r="B254" s="44"/>
      <c r="C254" s="45"/>
      <c r="D254" s="45"/>
      <c r="E254" s="45"/>
      <c r="F254" s="52"/>
      <c r="G254" s="46" t="s">
        <v>240</v>
      </c>
      <c r="H254" s="49">
        <v>935.33</v>
      </c>
      <c r="I254" s="56"/>
      <c r="J254" s="7"/>
      <c r="K254" s="232"/>
      <c r="L254" s="221"/>
      <c r="M254" s="185" t="s">
        <v>306</v>
      </c>
      <c r="N254" s="186"/>
      <c r="O254" s="187"/>
      <c r="P254" s="11">
        <v>900.2</v>
      </c>
      <c r="Q254" s="15">
        <v>34.8</v>
      </c>
      <c r="R254" s="15">
        <v>43.5</v>
      </c>
      <c r="S254" s="15">
        <v>18.700000000000003</v>
      </c>
      <c r="T254" s="15">
        <v>15.100000000000001</v>
      </c>
      <c r="U254" s="15">
        <v>36.6</v>
      </c>
      <c r="V254" s="15">
        <v>453.3</v>
      </c>
      <c r="W254" s="15">
        <v>132.9</v>
      </c>
      <c r="X254" s="15">
        <v>102.70000000000002</v>
      </c>
      <c r="Y254" s="15">
        <v>17.4</v>
      </c>
      <c r="Z254" s="15">
        <v>23.3</v>
      </c>
      <c r="AA254" s="15">
        <v>0</v>
      </c>
      <c r="AB254" s="15">
        <v>0</v>
      </c>
      <c r="AC254" s="15">
        <v>7.2</v>
      </c>
      <c r="AD254" s="15">
        <v>14.700000000000001</v>
      </c>
    </row>
    <row r="255" spans="1:30" ht="15.75">
      <c r="A255" s="38"/>
      <c r="B255" s="44"/>
      <c r="C255" s="45"/>
      <c r="D255" s="45"/>
      <c r="E255" s="45"/>
      <c r="F255" s="52"/>
      <c r="G255" s="46" t="s">
        <v>241</v>
      </c>
      <c r="H255" s="49">
        <v>8.25</v>
      </c>
      <c r="I255" s="56"/>
      <c r="J255" s="7"/>
      <c r="K255" s="232"/>
      <c r="L255" s="221"/>
      <c r="M255" s="185" t="s">
        <v>241</v>
      </c>
      <c r="N255" s="186"/>
      <c r="O255" s="187"/>
      <c r="P255" s="11">
        <v>11.6</v>
      </c>
      <c r="Q255" s="15">
        <v>1.5</v>
      </c>
      <c r="R255" s="15">
        <v>0</v>
      </c>
      <c r="S255" s="15">
        <v>0</v>
      </c>
      <c r="T255" s="15">
        <v>10.1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</row>
    <row r="256" spans="1:30" ht="15.75">
      <c r="A256" s="38"/>
      <c r="B256" s="44"/>
      <c r="C256" s="45"/>
      <c r="D256" s="45"/>
      <c r="E256" s="45"/>
      <c r="F256" s="52"/>
      <c r="G256" s="46" t="s">
        <v>242</v>
      </c>
      <c r="H256" s="49">
        <v>296.01</v>
      </c>
      <c r="I256" s="56"/>
      <c r="J256" s="7"/>
      <c r="K256" s="232"/>
      <c r="L256" s="221"/>
      <c r="M256" s="185" t="s">
        <v>307</v>
      </c>
      <c r="N256" s="186"/>
      <c r="O256" s="187"/>
      <c r="P256" s="11">
        <v>302.1</v>
      </c>
      <c r="Q256" s="15">
        <v>5.300000000000001</v>
      </c>
      <c r="R256" s="15">
        <v>91.8</v>
      </c>
      <c r="S256" s="15">
        <v>0</v>
      </c>
      <c r="T256" s="15">
        <v>0</v>
      </c>
      <c r="U256" s="15">
        <v>0</v>
      </c>
      <c r="V256" s="15">
        <v>187.70000000000002</v>
      </c>
      <c r="W256" s="15">
        <v>4.8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2.4000000000000004</v>
      </c>
      <c r="AD256" s="15">
        <v>10.1</v>
      </c>
    </row>
    <row r="257" spans="1:30" ht="15.75">
      <c r="A257" s="38"/>
      <c r="B257" s="44"/>
      <c r="C257" s="45"/>
      <c r="D257" s="45"/>
      <c r="E257" s="45"/>
      <c r="F257" s="52"/>
      <c r="G257" s="46" t="s">
        <v>243</v>
      </c>
      <c r="H257" s="49">
        <v>276.32</v>
      </c>
      <c r="I257" s="56"/>
      <c r="J257" s="7"/>
      <c r="K257" s="232"/>
      <c r="L257" s="221"/>
      <c r="M257" s="185" t="s">
        <v>308</v>
      </c>
      <c r="N257" s="186"/>
      <c r="O257" s="187"/>
      <c r="P257" s="11">
        <v>518.8000000000001</v>
      </c>
      <c r="Q257" s="15">
        <v>6.7</v>
      </c>
      <c r="R257" s="15">
        <v>49.6</v>
      </c>
      <c r="S257" s="15">
        <v>0</v>
      </c>
      <c r="T257" s="15">
        <v>0</v>
      </c>
      <c r="U257" s="15">
        <v>0</v>
      </c>
      <c r="V257" s="15">
        <v>202.5</v>
      </c>
      <c r="W257" s="15">
        <v>4.8</v>
      </c>
      <c r="X257" s="15">
        <v>222.7</v>
      </c>
      <c r="Y257" s="15">
        <v>0</v>
      </c>
      <c r="Z257" s="15">
        <v>2.4</v>
      </c>
      <c r="AA257" s="15">
        <v>0</v>
      </c>
      <c r="AB257" s="15">
        <v>7.3</v>
      </c>
      <c r="AC257" s="15">
        <v>1.6</v>
      </c>
      <c r="AD257" s="15">
        <v>21.199999999999996</v>
      </c>
    </row>
    <row r="258" spans="1:30" ht="15.75">
      <c r="A258" s="38"/>
      <c r="B258" s="44"/>
      <c r="C258" s="45"/>
      <c r="D258" s="45"/>
      <c r="E258" s="45"/>
      <c r="F258" s="52"/>
      <c r="G258" s="46" t="s">
        <v>244</v>
      </c>
      <c r="H258" s="49">
        <v>688.1600000000001</v>
      </c>
      <c r="I258" s="56"/>
      <c r="J258" s="7"/>
      <c r="K258" s="232"/>
      <c r="L258" s="221"/>
      <c r="M258" s="185" t="s">
        <v>244</v>
      </c>
      <c r="N258" s="186"/>
      <c r="O258" s="187"/>
      <c r="P258" s="11">
        <v>1263.3000000000002</v>
      </c>
      <c r="Q258" s="15">
        <v>19.499999999999996</v>
      </c>
      <c r="R258" s="15">
        <v>45.2</v>
      </c>
      <c r="S258" s="15">
        <v>1.7000000000000002</v>
      </c>
      <c r="T258" s="15">
        <v>3.8999999999999995</v>
      </c>
      <c r="U258" s="15">
        <v>29.1</v>
      </c>
      <c r="V258" s="15">
        <v>408.20000000000005</v>
      </c>
      <c r="W258" s="15">
        <v>19.3</v>
      </c>
      <c r="X258" s="15">
        <v>631</v>
      </c>
      <c r="Y258" s="15">
        <v>0</v>
      </c>
      <c r="Z258" s="15">
        <v>9.000000000000002</v>
      </c>
      <c r="AA258" s="15">
        <v>0</v>
      </c>
      <c r="AB258" s="15">
        <v>47.800000000000004</v>
      </c>
      <c r="AC258" s="15">
        <v>26.700000000000003</v>
      </c>
      <c r="AD258" s="15">
        <v>21.900000000000002</v>
      </c>
    </row>
    <row r="259" spans="1:30" ht="15.75">
      <c r="A259" s="38"/>
      <c r="B259" s="44"/>
      <c r="C259" s="45"/>
      <c r="D259" s="45"/>
      <c r="E259" s="45"/>
      <c r="F259" s="52"/>
      <c r="G259" s="46" t="s">
        <v>245</v>
      </c>
      <c r="H259" s="49">
        <v>652.85</v>
      </c>
      <c r="I259" s="56"/>
      <c r="J259" s="7"/>
      <c r="K259" s="232"/>
      <c r="L259" s="221"/>
      <c r="M259" s="185" t="s">
        <v>245</v>
      </c>
      <c r="N259" s="186"/>
      <c r="O259" s="187"/>
      <c r="P259" s="11">
        <v>9746.599999999999</v>
      </c>
      <c r="Q259" s="15">
        <v>21.200000000000003</v>
      </c>
      <c r="R259" s="15">
        <v>28.300000000000004</v>
      </c>
      <c r="S259" s="15">
        <v>14.200000000000001</v>
      </c>
      <c r="T259" s="15">
        <v>9.2</v>
      </c>
      <c r="U259" s="15">
        <v>36.5</v>
      </c>
      <c r="V259" s="15">
        <v>383</v>
      </c>
      <c r="W259" s="15">
        <v>39.9</v>
      </c>
      <c r="X259" s="15">
        <v>9129</v>
      </c>
      <c r="Y259" s="15">
        <v>0</v>
      </c>
      <c r="Z259" s="15">
        <v>1.1</v>
      </c>
      <c r="AA259" s="15">
        <v>0</v>
      </c>
      <c r="AB259" s="15">
        <v>61.3</v>
      </c>
      <c r="AC259" s="15">
        <v>8.1</v>
      </c>
      <c r="AD259" s="15">
        <v>14.8</v>
      </c>
    </row>
    <row r="260" spans="1:30" ht="15.75">
      <c r="A260" s="38"/>
      <c r="B260" s="44"/>
      <c r="C260" s="45"/>
      <c r="D260" s="45"/>
      <c r="E260" s="45"/>
      <c r="F260" s="52"/>
      <c r="G260" s="46" t="s">
        <v>246</v>
      </c>
      <c r="H260" s="49">
        <v>21.889999999999997</v>
      </c>
      <c r="I260" s="56"/>
      <c r="J260" s="7"/>
      <c r="K260" s="233"/>
      <c r="L260" s="222"/>
      <c r="M260" s="185" t="s">
        <v>246</v>
      </c>
      <c r="N260" s="186"/>
      <c r="O260" s="187"/>
      <c r="P260" s="27">
        <v>23.700000000000003</v>
      </c>
      <c r="Q260" s="19">
        <v>0</v>
      </c>
      <c r="R260" s="19">
        <v>20.1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3.6</v>
      </c>
      <c r="AA260" s="19">
        <v>0</v>
      </c>
      <c r="AB260" s="19">
        <v>0</v>
      </c>
      <c r="AC260" s="19">
        <v>0</v>
      </c>
      <c r="AD260" s="19">
        <v>0</v>
      </c>
    </row>
    <row r="261" spans="1:30" ht="15.75">
      <c r="A261" s="38"/>
      <c r="B261" s="44"/>
      <c r="C261" s="45"/>
      <c r="D261" s="45"/>
      <c r="E261" s="45"/>
      <c r="F261" s="52"/>
      <c r="G261" s="46" t="s">
        <v>247</v>
      </c>
      <c r="H261" s="49">
        <v>20.020000000000003</v>
      </c>
      <c r="I261" s="56"/>
      <c r="J261" s="17"/>
      <c r="K261" s="234" t="s">
        <v>304</v>
      </c>
      <c r="L261" s="235"/>
      <c r="M261" s="185" t="s">
        <v>247</v>
      </c>
      <c r="N261" s="186"/>
      <c r="O261" s="187"/>
      <c r="P261" s="8">
        <v>19.4</v>
      </c>
      <c r="Q261" s="23">
        <v>0</v>
      </c>
      <c r="R261" s="23">
        <v>16.7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2.7</v>
      </c>
      <c r="AD261" s="23">
        <v>0</v>
      </c>
    </row>
    <row r="262" spans="1:30" ht="15.75">
      <c r="A262" s="38"/>
      <c r="B262" s="44"/>
      <c r="C262" s="45"/>
      <c r="D262" s="45"/>
      <c r="E262" s="45"/>
      <c r="F262" s="52"/>
      <c r="G262" s="46" t="s">
        <v>248</v>
      </c>
      <c r="H262" s="49">
        <v>210.21000000000004</v>
      </c>
      <c r="I262" s="56"/>
      <c r="J262" s="59" t="s">
        <v>12</v>
      </c>
      <c r="K262" s="236"/>
      <c r="L262" s="233"/>
      <c r="M262" s="185" t="s">
        <v>248</v>
      </c>
      <c r="N262" s="186"/>
      <c r="O262" s="187"/>
      <c r="P262" s="11">
        <v>272.6</v>
      </c>
      <c r="Q262" s="15">
        <v>23.5</v>
      </c>
      <c r="R262" s="15">
        <v>10.100000000000001</v>
      </c>
      <c r="S262" s="15">
        <v>0</v>
      </c>
      <c r="T262" s="15">
        <v>0</v>
      </c>
      <c r="U262" s="15">
        <v>0</v>
      </c>
      <c r="V262" s="15">
        <v>206.8</v>
      </c>
      <c r="W262" s="15">
        <v>0</v>
      </c>
      <c r="X262" s="15">
        <v>0</v>
      </c>
      <c r="Y262" s="15">
        <v>0</v>
      </c>
      <c r="Z262" s="15">
        <v>4.5</v>
      </c>
      <c r="AA262" s="15">
        <v>0</v>
      </c>
      <c r="AB262" s="15">
        <v>0</v>
      </c>
      <c r="AC262" s="15">
        <v>3.8999999999999995</v>
      </c>
      <c r="AD262" s="15">
        <v>23.799999999999997</v>
      </c>
    </row>
    <row r="263" spans="1:30" ht="15.75">
      <c r="A263" s="38"/>
      <c r="B263" s="44"/>
      <c r="C263" s="45"/>
      <c r="D263" s="45"/>
      <c r="E263" s="45"/>
      <c r="F263" s="52"/>
      <c r="G263" s="46" t="s">
        <v>249</v>
      </c>
      <c r="H263" s="49">
        <v>0</v>
      </c>
      <c r="I263" s="56"/>
      <c r="J263" s="7"/>
      <c r="K263" s="236"/>
      <c r="L263" s="233"/>
      <c r="M263" s="185" t="s">
        <v>249</v>
      </c>
      <c r="N263" s="186"/>
      <c r="O263" s="187"/>
      <c r="P263" s="11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</row>
    <row r="264" spans="1:30" ht="15.75">
      <c r="A264" s="38"/>
      <c r="B264" s="44"/>
      <c r="C264" s="45"/>
      <c r="D264" s="45"/>
      <c r="E264" s="45"/>
      <c r="F264" s="52"/>
      <c r="G264" s="46" t="s">
        <v>250</v>
      </c>
      <c r="H264" s="49">
        <v>0</v>
      </c>
      <c r="I264" s="56"/>
      <c r="J264" s="7"/>
      <c r="K264" s="236"/>
      <c r="L264" s="233"/>
      <c r="M264" s="185" t="s">
        <v>250</v>
      </c>
      <c r="N264" s="186"/>
      <c r="O264" s="187"/>
      <c r="P264" s="11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</row>
    <row r="265" spans="1:30" ht="15.75">
      <c r="A265" s="38"/>
      <c r="B265" s="44"/>
      <c r="C265" s="45"/>
      <c r="D265" s="45"/>
      <c r="E265" s="45"/>
      <c r="F265" s="52"/>
      <c r="G265" s="46" t="s">
        <v>251</v>
      </c>
      <c r="H265" s="49">
        <v>0</v>
      </c>
      <c r="I265" s="56"/>
      <c r="J265" s="7"/>
      <c r="K265" s="236"/>
      <c r="L265" s="233"/>
      <c r="M265" s="185" t="s">
        <v>251</v>
      </c>
      <c r="N265" s="186"/>
      <c r="O265" s="187"/>
      <c r="P265" s="11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</row>
    <row r="266" spans="1:30" ht="15.75">
      <c r="A266" s="38"/>
      <c r="B266" s="44"/>
      <c r="C266" s="45"/>
      <c r="D266" s="45"/>
      <c r="E266" s="45"/>
      <c r="F266" s="52"/>
      <c r="G266" s="46" t="s">
        <v>252</v>
      </c>
      <c r="H266" s="49">
        <v>10.45</v>
      </c>
      <c r="I266" s="56"/>
      <c r="J266" s="7"/>
      <c r="K266" s="236"/>
      <c r="L266" s="233"/>
      <c r="M266" s="185" t="s">
        <v>252</v>
      </c>
      <c r="N266" s="186"/>
      <c r="O266" s="187"/>
      <c r="P266" s="11">
        <v>14</v>
      </c>
      <c r="Q266" s="15">
        <v>9.700000000000001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4.3</v>
      </c>
      <c r="AA266" s="15">
        <v>0</v>
      </c>
      <c r="AB266" s="15">
        <v>0</v>
      </c>
      <c r="AC266" s="15">
        <v>0</v>
      </c>
      <c r="AD266" s="15">
        <v>0</v>
      </c>
    </row>
    <row r="267" spans="1:30" ht="15.75">
      <c r="A267" s="38"/>
      <c r="B267" s="44"/>
      <c r="C267" s="45"/>
      <c r="D267" s="45"/>
      <c r="E267" s="45"/>
      <c r="F267" s="52"/>
      <c r="G267" s="46" t="s">
        <v>253</v>
      </c>
      <c r="H267" s="49">
        <v>0</v>
      </c>
      <c r="I267" s="56"/>
      <c r="J267" s="7"/>
      <c r="K267" s="236"/>
      <c r="L267" s="233"/>
      <c r="M267" s="185" t="s">
        <v>253</v>
      </c>
      <c r="N267" s="186"/>
      <c r="O267" s="187"/>
      <c r="P267" s="11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</row>
    <row r="268" spans="1:30" ht="15.75">
      <c r="A268" s="38"/>
      <c r="B268" s="44"/>
      <c r="C268" s="45"/>
      <c r="D268" s="45"/>
      <c r="E268" s="45"/>
      <c r="F268" s="52"/>
      <c r="G268" s="46" t="s">
        <v>254</v>
      </c>
      <c r="H268" s="49">
        <v>0</v>
      </c>
      <c r="I268" s="56"/>
      <c r="J268" s="7"/>
      <c r="K268" s="236"/>
      <c r="L268" s="233"/>
      <c r="M268" s="185" t="s">
        <v>254</v>
      </c>
      <c r="N268" s="186"/>
      <c r="O268" s="187"/>
      <c r="P268" s="11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</row>
    <row r="269" spans="1:30" ht="15.75">
      <c r="A269" s="38"/>
      <c r="B269" s="44"/>
      <c r="C269" s="45"/>
      <c r="D269" s="45"/>
      <c r="E269" s="45"/>
      <c r="F269" s="52"/>
      <c r="G269" s="46" t="s">
        <v>255</v>
      </c>
      <c r="H269" s="49">
        <v>77.88</v>
      </c>
      <c r="I269" s="56"/>
      <c r="J269" s="7"/>
      <c r="K269" s="236"/>
      <c r="L269" s="233"/>
      <c r="M269" s="185" t="s">
        <v>255</v>
      </c>
      <c r="N269" s="186"/>
      <c r="O269" s="187"/>
      <c r="P269" s="11">
        <v>291.7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41.5</v>
      </c>
      <c r="X269" s="15">
        <v>250.2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</row>
    <row r="270" spans="1:30" ht="15.75">
      <c r="A270" s="38"/>
      <c r="B270" s="44"/>
      <c r="C270" s="45"/>
      <c r="D270" s="45"/>
      <c r="E270" s="45"/>
      <c r="F270" s="52"/>
      <c r="G270" s="46" t="s">
        <v>256</v>
      </c>
      <c r="H270" s="49">
        <v>193.93</v>
      </c>
      <c r="I270" s="56"/>
      <c r="J270" s="7"/>
      <c r="K270" s="236"/>
      <c r="L270" s="233"/>
      <c r="M270" s="185" t="s">
        <v>256</v>
      </c>
      <c r="N270" s="186"/>
      <c r="O270" s="187"/>
      <c r="P270" s="11">
        <v>523.1</v>
      </c>
      <c r="Q270" s="15">
        <v>2.4</v>
      </c>
      <c r="R270" s="15">
        <v>20</v>
      </c>
      <c r="S270" s="15">
        <v>0</v>
      </c>
      <c r="T270" s="15">
        <v>0</v>
      </c>
      <c r="U270" s="15">
        <v>18.2</v>
      </c>
      <c r="V270" s="15">
        <v>53</v>
      </c>
      <c r="W270" s="15">
        <v>40.8</v>
      </c>
      <c r="X270" s="15">
        <v>377.00000000000006</v>
      </c>
      <c r="Y270" s="15">
        <v>0</v>
      </c>
      <c r="Z270" s="15">
        <v>11.700000000000001</v>
      </c>
      <c r="AA270" s="15">
        <v>0</v>
      </c>
      <c r="AB270" s="15">
        <v>0</v>
      </c>
      <c r="AC270" s="15">
        <v>0</v>
      </c>
      <c r="AD270" s="15">
        <v>0</v>
      </c>
    </row>
    <row r="271" spans="1:30" ht="15.75">
      <c r="A271" s="38"/>
      <c r="B271" s="44"/>
      <c r="C271" s="45"/>
      <c r="D271" s="45"/>
      <c r="E271" s="45"/>
      <c r="F271" s="52"/>
      <c r="G271" s="46" t="s">
        <v>257</v>
      </c>
      <c r="H271" s="49">
        <v>46.42</v>
      </c>
      <c r="I271" s="56"/>
      <c r="J271" s="7"/>
      <c r="K271" s="220"/>
      <c r="L271" s="222"/>
      <c r="M271" s="185" t="s">
        <v>309</v>
      </c>
      <c r="N271" s="186"/>
      <c r="O271" s="187"/>
      <c r="P271" s="27">
        <v>76.30000000000001</v>
      </c>
      <c r="Q271" s="19">
        <v>0</v>
      </c>
      <c r="R271" s="19">
        <v>0</v>
      </c>
      <c r="S271" s="19">
        <v>25.799999999999997</v>
      </c>
      <c r="T271" s="19">
        <v>7.199999999999999</v>
      </c>
      <c r="U271" s="19">
        <v>0</v>
      </c>
      <c r="V271" s="19">
        <v>0</v>
      </c>
      <c r="W271" s="19">
        <v>0</v>
      </c>
      <c r="X271" s="19">
        <v>0</v>
      </c>
      <c r="Y271" s="19">
        <v>16.7</v>
      </c>
      <c r="Z271" s="19">
        <v>0</v>
      </c>
      <c r="AA271" s="19">
        <v>0</v>
      </c>
      <c r="AB271" s="19">
        <v>0</v>
      </c>
      <c r="AC271" s="19">
        <v>26.6</v>
      </c>
      <c r="AD271" s="19">
        <v>0</v>
      </c>
    </row>
    <row r="272" spans="1:30" ht="15.75">
      <c r="A272" s="38"/>
      <c r="B272" s="44"/>
      <c r="C272" s="45"/>
      <c r="D272" s="45"/>
      <c r="E272" s="45"/>
      <c r="F272" s="52"/>
      <c r="G272" s="46" t="s">
        <v>258</v>
      </c>
      <c r="H272" s="49">
        <v>0</v>
      </c>
      <c r="I272" s="56"/>
      <c r="J272" s="17"/>
      <c r="K272" s="234" t="s">
        <v>304</v>
      </c>
      <c r="L272" s="235"/>
      <c r="M272" s="185" t="s">
        <v>258</v>
      </c>
      <c r="N272" s="186"/>
      <c r="O272" s="187"/>
      <c r="P272" s="8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</row>
    <row r="273" spans="1:30" ht="15.75">
      <c r="A273" s="38"/>
      <c r="B273" s="44"/>
      <c r="C273" s="45"/>
      <c r="D273" s="45"/>
      <c r="E273" s="45"/>
      <c r="F273" s="52"/>
      <c r="G273" s="46" t="s">
        <v>259</v>
      </c>
      <c r="H273" s="49">
        <v>0</v>
      </c>
      <c r="I273" s="56"/>
      <c r="J273" s="59" t="s">
        <v>12</v>
      </c>
      <c r="K273" s="236"/>
      <c r="L273" s="233"/>
      <c r="M273" s="185" t="s">
        <v>259</v>
      </c>
      <c r="N273" s="186"/>
      <c r="O273" s="187"/>
      <c r="P273" s="11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</row>
    <row r="274" spans="1:30" ht="15.75">
      <c r="A274" s="38"/>
      <c r="B274" s="44"/>
      <c r="C274" s="45"/>
      <c r="D274" s="45"/>
      <c r="E274" s="45"/>
      <c r="F274" s="52"/>
      <c r="G274" s="46" t="s">
        <v>260</v>
      </c>
      <c r="H274" s="49">
        <v>0</v>
      </c>
      <c r="I274" s="56"/>
      <c r="J274" s="7"/>
      <c r="K274" s="236"/>
      <c r="L274" s="233"/>
      <c r="M274" s="185" t="s">
        <v>260</v>
      </c>
      <c r="N274" s="186"/>
      <c r="O274" s="187"/>
      <c r="P274" s="11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</row>
    <row r="275" spans="1:30" ht="15.75">
      <c r="A275" s="38"/>
      <c r="B275" s="44"/>
      <c r="C275" s="45"/>
      <c r="D275" s="45"/>
      <c r="E275" s="45"/>
      <c r="F275" s="52"/>
      <c r="G275" s="46" t="s">
        <v>261</v>
      </c>
      <c r="H275" s="49">
        <v>0</v>
      </c>
      <c r="I275" s="56"/>
      <c r="J275" s="7"/>
      <c r="K275" s="236"/>
      <c r="L275" s="233"/>
      <c r="M275" s="185" t="s">
        <v>261</v>
      </c>
      <c r="N275" s="186"/>
      <c r="O275" s="187"/>
      <c r="P275" s="11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</row>
    <row r="276" spans="1:30" ht="15.75">
      <c r="A276" s="38"/>
      <c r="B276" s="44"/>
      <c r="C276" s="45"/>
      <c r="D276" s="45"/>
      <c r="E276" s="45"/>
      <c r="F276" s="52"/>
      <c r="G276" s="46" t="s">
        <v>262</v>
      </c>
      <c r="H276" s="49">
        <v>0</v>
      </c>
      <c r="I276" s="56"/>
      <c r="J276" s="7"/>
      <c r="K276" s="236"/>
      <c r="L276" s="233"/>
      <c r="M276" s="185" t="s">
        <v>262</v>
      </c>
      <c r="N276" s="186"/>
      <c r="O276" s="187"/>
      <c r="P276" s="11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</row>
    <row r="277" spans="1:30" ht="15.75">
      <c r="A277" s="38"/>
      <c r="B277" s="44"/>
      <c r="C277" s="45"/>
      <c r="D277" s="45"/>
      <c r="E277" s="45"/>
      <c r="F277" s="52"/>
      <c r="G277" s="46" t="s">
        <v>263</v>
      </c>
      <c r="H277" s="49">
        <v>28.380000000000003</v>
      </c>
      <c r="I277" s="56"/>
      <c r="J277" s="7"/>
      <c r="K277" s="236"/>
      <c r="L277" s="233"/>
      <c r="M277" s="185" t="s">
        <v>263</v>
      </c>
      <c r="N277" s="186"/>
      <c r="O277" s="187"/>
      <c r="P277" s="11">
        <v>25.3</v>
      </c>
      <c r="Q277" s="15">
        <v>0</v>
      </c>
      <c r="R277" s="15">
        <v>25.3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</row>
    <row r="278" spans="1:30" ht="15.75">
      <c r="A278" s="38"/>
      <c r="B278" s="44"/>
      <c r="C278" s="45"/>
      <c r="D278" s="45"/>
      <c r="E278" s="45"/>
      <c r="F278" s="52"/>
      <c r="G278" s="46" t="s">
        <v>264</v>
      </c>
      <c r="H278" s="49">
        <v>21.67</v>
      </c>
      <c r="I278" s="56"/>
      <c r="J278" s="7"/>
      <c r="K278" s="236"/>
      <c r="L278" s="233"/>
      <c r="M278" s="185" t="s">
        <v>264</v>
      </c>
      <c r="N278" s="186"/>
      <c r="O278" s="187"/>
      <c r="P278" s="11">
        <v>17.5</v>
      </c>
      <c r="Q278" s="15">
        <v>0</v>
      </c>
      <c r="R278" s="15">
        <v>0</v>
      </c>
      <c r="S278" s="15">
        <v>0</v>
      </c>
      <c r="T278" s="15">
        <v>2.5</v>
      </c>
      <c r="U278" s="15">
        <v>0</v>
      </c>
      <c r="V278" s="15">
        <v>0</v>
      </c>
      <c r="W278" s="15">
        <v>0</v>
      </c>
      <c r="X278" s="15">
        <v>0</v>
      </c>
      <c r="Y278" s="15">
        <v>11.5</v>
      </c>
      <c r="Z278" s="15">
        <v>0</v>
      </c>
      <c r="AA278" s="15">
        <v>0</v>
      </c>
      <c r="AB278" s="15">
        <v>0</v>
      </c>
      <c r="AC278" s="15">
        <v>3.5</v>
      </c>
      <c r="AD278" s="15">
        <v>0</v>
      </c>
    </row>
    <row r="279" spans="1:30" ht="15.75">
      <c r="A279" s="38"/>
      <c r="B279" s="44"/>
      <c r="C279" s="45"/>
      <c r="D279" s="45"/>
      <c r="E279" s="45"/>
      <c r="F279" s="52"/>
      <c r="G279" s="46" t="s">
        <v>265</v>
      </c>
      <c r="H279" s="49">
        <v>20.569999999999997</v>
      </c>
      <c r="I279" s="56"/>
      <c r="J279" s="7"/>
      <c r="K279" s="236"/>
      <c r="L279" s="233"/>
      <c r="M279" s="185" t="s">
        <v>265</v>
      </c>
      <c r="N279" s="186"/>
      <c r="O279" s="187"/>
      <c r="P279" s="11">
        <v>18.5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18.5</v>
      </c>
    </row>
    <row r="280" spans="1:30" ht="15.75">
      <c r="A280" s="38"/>
      <c r="B280" s="44"/>
      <c r="C280" s="45"/>
      <c r="D280" s="45"/>
      <c r="E280" s="45"/>
      <c r="F280" s="52"/>
      <c r="G280" s="46" t="s">
        <v>266</v>
      </c>
      <c r="H280" s="49">
        <v>162.58</v>
      </c>
      <c r="I280" s="56"/>
      <c r="J280" s="7"/>
      <c r="K280" s="236"/>
      <c r="L280" s="233"/>
      <c r="M280" s="185" t="s">
        <v>310</v>
      </c>
      <c r="N280" s="186"/>
      <c r="O280" s="187"/>
      <c r="P280" s="11">
        <v>218.7</v>
      </c>
      <c r="Q280" s="15">
        <v>0</v>
      </c>
      <c r="R280" s="15">
        <v>18.9</v>
      </c>
      <c r="S280" s="15">
        <v>0</v>
      </c>
      <c r="T280" s="15">
        <v>7.9</v>
      </c>
      <c r="U280" s="15">
        <v>0</v>
      </c>
      <c r="V280" s="15">
        <v>161.6</v>
      </c>
      <c r="W280" s="15">
        <v>0</v>
      </c>
      <c r="X280" s="15">
        <v>0</v>
      </c>
      <c r="Y280" s="15">
        <v>0</v>
      </c>
      <c r="Z280" s="15">
        <v>3.5</v>
      </c>
      <c r="AA280" s="15">
        <v>0</v>
      </c>
      <c r="AB280" s="15">
        <v>0</v>
      </c>
      <c r="AC280" s="15">
        <v>26.8</v>
      </c>
      <c r="AD280" s="15">
        <v>0</v>
      </c>
    </row>
    <row r="281" spans="1:30" ht="15.75">
      <c r="A281" s="38"/>
      <c r="B281" s="44"/>
      <c r="C281" s="45"/>
      <c r="D281" s="45"/>
      <c r="E281" s="45"/>
      <c r="F281" s="52"/>
      <c r="G281" s="46" t="s">
        <v>267</v>
      </c>
      <c r="H281" s="49">
        <v>0</v>
      </c>
      <c r="I281" s="56"/>
      <c r="J281" s="7"/>
      <c r="K281" s="236"/>
      <c r="L281" s="233"/>
      <c r="M281" s="185" t="s">
        <v>267</v>
      </c>
      <c r="N281" s="186"/>
      <c r="O281" s="187"/>
      <c r="P281" s="11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</row>
    <row r="282" spans="1:30" ht="15.75">
      <c r="A282" s="38"/>
      <c r="B282" s="44"/>
      <c r="C282" s="45"/>
      <c r="D282" s="45"/>
      <c r="E282" s="45"/>
      <c r="F282" s="52"/>
      <c r="G282" s="46" t="s">
        <v>268</v>
      </c>
      <c r="H282" s="49">
        <v>37.620000000000005</v>
      </c>
      <c r="I282" s="56"/>
      <c r="J282" s="17"/>
      <c r="K282" s="220"/>
      <c r="L282" s="222"/>
      <c r="M282" s="185" t="s">
        <v>268</v>
      </c>
      <c r="N282" s="186"/>
      <c r="O282" s="187"/>
      <c r="P282" s="27">
        <v>6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6</v>
      </c>
      <c r="AA282" s="19">
        <v>0</v>
      </c>
      <c r="AB282" s="19">
        <v>0</v>
      </c>
      <c r="AC282" s="19">
        <v>0</v>
      </c>
      <c r="AD282" s="19">
        <v>0</v>
      </c>
    </row>
    <row r="283" spans="1:30" ht="15.75">
      <c r="A283" s="38"/>
      <c r="B283" s="44"/>
      <c r="C283" s="45"/>
      <c r="D283" s="45"/>
      <c r="E283" s="45"/>
      <c r="F283" s="52"/>
      <c r="G283" s="46" t="s">
        <v>269</v>
      </c>
      <c r="H283" s="49">
        <v>0</v>
      </c>
      <c r="I283" s="56"/>
      <c r="J283" s="7"/>
      <c r="K283" s="234" t="s">
        <v>304</v>
      </c>
      <c r="L283" s="235"/>
      <c r="M283" s="185" t="s">
        <v>269</v>
      </c>
      <c r="N283" s="186"/>
      <c r="O283" s="187"/>
      <c r="P283" s="8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</row>
    <row r="284" spans="1:30" ht="15.75">
      <c r="A284" s="38"/>
      <c r="B284" s="44"/>
      <c r="C284" s="45"/>
      <c r="D284" s="45"/>
      <c r="E284" s="45"/>
      <c r="F284" s="52"/>
      <c r="G284" s="46" t="s">
        <v>270</v>
      </c>
      <c r="H284" s="49">
        <v>0</v>
      </c>
      <c r="I284" s="56"/>
      <c r="J284" s="59" t="s">
        <v>12</v>
      </c>
      <c r="K284" s="236"/>
      <c r="L284" s="233"/>
      <c r="M284" s="185" t="s">
        <v>311</v>
      </c>
      <c r="N284" s="186"/>
      <c r="O284" s="187"/>
      <c r="P284" s="11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</row>
    <row r="285" spans="1:30" ht="15.75">
      <c r="A285" s="38"/>
      <c r="B285" s="44"/>
      <c r="C285" s="45"/>
      <c r="D285" s="45"/>
      <c r="E285" s="45"/>
      <c r="F285" s="52"/>
      <c r="G285" s="46" t="s">
        <v>271</v>
      </c>
      <c r="H285" s="49">
        <v>563.1999999999999</v>
      </c>
      <c r="I285" s="56"/>
      <c r="J285" s="7"/>
      <c r="K285" s="236"/>
      <c r="L285" s="233"/>
      <c r="M285" s="185" t="s">
        <v>271</v>
      </c>
      <c r="N285" s="186"/>
      <c r="O285" s="187"/>
      <c r="P285" s="11">
        <v>2338.7999999999997</v>
      </c>
      <c r="Q285" s="15">
        <v>11.6</v>
      </c>
      <c r="R285" s="15">
        <v>23.1</v>
      </c>
      <c r="S285" s="15">
        <v>17</v>
      </c>
      <c r="T285" s="15">
        <v>0</v>
      </c>
      <c r="U285" s="15">
        <v>64.5</v>
      </c>
      <c r="V285" s="15">
        <v>0</v>
      </c>
      <c r="W285" s="15">
        <v>0</v>
      </c>
      <c r="X285" s="15">
        <v>2193.6</v>
      </c>
      <c r="Y285" s="15">
        <v>14.800000000000002</v>
      </c>
      <c r="Z285" s="15">
        <v>14.200000000000001</v>
      </c>
      <c r="AA285" s="15">
        <v>0</v>
      </c>
      <c r="AB285" s="15">
        <v>0</v>
      </c>
      <c r="AC285" s="15">
        <v>0</v>
      </c>
      <c r="AD285" s="15">
        <v>0</v>
      </c>
    </row>
    <row r="286" spans="1:30" ht="15.75">
      <c r="A286" s="38"/>
      <c r="B286" s="44"/>
      <c r="C286" s="45"/>
      <c r="D286" s="45"/>
      <c r="E286" s="45"/>
      <c r="F286" s="52"/>
      <c r="G286" s="46" t="s">
        <v>272</v>
      </c>
      <c r="H286" s="49">
        <v>0</v>
      </c>
      <c r="I286" s="56"/>
      <c r="J286" s="7"/>
      <c r="K286" s="236"/>
      <c r="L286" s="233"/>
      <c r="M286" s="185" t="s">
        <v>312</v>
      </c>
      <c r="N286" s="186"/>
      <c r="O286" s="187"/>
      <c r="P286" s="11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</row>
    <row r="287" spans="1:30" ht="15.75">
      <c r="A287" s="38"/>
      <c r="B287" s="44"/>
      <c r="C287" s="45"/>
      <c r="D287" s="45"/>
      <c r="E287" s="45"/>
      <c r="F287" s="52"/>
      <c r="G287" s="46" t="s">
        <v>273</v>
      </c>
      <c r="H287" s="49">
        <v>204.82000000000002</v>
      </c>
      <c r="I287" s="56"/>
      <c r="J287" s="7"/>
      <c r="K287" s="236"/>
      <c r="L287" s="233"/>
      <c r="M287" s="185" t="s">
        <v>273</v>
      </c>
      <c r="N287" s="186"/>
      <c r="O287" s="187"/>
      <c r="P287" s="11">
        <v>274.29999999999995</v>
      </c>
      <c r="Q287" s="15">
        <v>13.1</v>
      </c>
      <c r="R287" s="15">
        <v>9.1</v>
      </c>
      <c r="S287" s="15">
        <v>0</v>
      </c>
      <c r="T287" s="15">
        <v>0</v>
      </c>
      <c r="U287" s="15">
        <v>0</v>
      </c>
      <c r="V287" s="15">
        <v>111.4</v>
      </c>
      <c r="W287" s="15">
        <v>7.2</v>
      </c>
      <c r="X287" s="15">
        <v>85.19999999999999</v>
      </c>
      <c r="Y287" s="15">
        <v>0</v>
      </c>
      <c r="Z287" s="15">
        <v>0</v>
      </c>
      <c r="AA287" s="15">
        <v>0</v>
      </c>
      <c r="AB287" s="15">
        <v>10.2</v>
      </c>
      <c r="AC287" s="15">
        <v>5.1</v>
      </c>
      <c r="AD287" s="15">
        <v>33</v>
      </c>
    </row>
    <row r="288" spans="1:30" ht="15.75">
      <c r="A288" s="38"/>
      <c r="B288" s="44"/>
      <c r="C288" s="45"/>
      <c r="D288" s="45"/>
      <c r="E288" s="45"/>
      <c r="F288" s="52"/>
      <c r="G288" s="46" t="s">
        <v>274</v>
      </c>
      <c r="H288" s="49">
        <v>436.0400000000001</v>
      </c>
      <c r="I288" s="56"/>
      <c r="J288" s="7"/>
      <c r="K288" s="236"/>
      <c r="L288" s="233"/>
      <c r="M288" s="185" t="s">
        <v>274</v>
      </c>
      <c r="N288" s="186"/>
      <c r="O288" s="187"/>
      <c r="P288" s="11">
        <v>3870.7999999999997</v>
      </c>
      <c r="Q288" s="15">
        <v>11</v>
      </c>
      <c r="R288" s="15">
        <v>0</v>
      </c>
      <c r="S288" s="15">
        <v>0</v>
      </c>
      <c r="T288" s="15">
        <v>0</v>
      </c>
      <c r="U288" s="15">
        <v>5.5</v>
      </c>
      <c r="V288" s="15">
        <v>253.60000000000002</v>
      </c>
      <c r="W288" s="15">
        <v>85.5</v>
      </c>
      <c r="X288" s="15">
        <v>3487</v>
      </c>
      <c r="Y288" s="15">
        <v>0</v>
      </c>
      <c r="Z288" s="15">
        <v>0</v>
      </c>
      <c r="AA288" s="15">
        <v>0</v>
      </c>
      <c r="AB288" s="15">
        <v>21.6</v>
      </c>
      <c r="AC288" s="15">
        <v>0</v>
      </c>
      <c r="AD288" s="15">
        <v>6.6</v>
      </c>
    </row>
    <row r="289" spans="1:30" ht="15.75">
      <c r="A289" s="38"/>
      <c r="B289" s="44"/>
      <c r="C289" s="45"/>
      <c r="D289" s="45"/>
      <c r="E289" s="45"/>
      <c r="F289" s="52"/>
      <c r="G289" s="46" t="s">
        <v>275</v>
      </c>
      <c r="H289" s="49">
        <v>33.88</v>
      </c>
      <c r="I289" s="56"/>
      <c r="J289" s="7"/>
      <c r="K289" s="236"/>
      <c r="L289" s="233"/>
      <c r="M289" s="185" t="s">
        <v>275</v>
      </c>
      <c r="N289" s="186"/>
      <c r="O289" s="187"/>
      <c r="P289" s="11">
        <v>43.2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43.2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</row>
    <row r="290" spans="1:30" ht="15.75">
      <c r="A290" s="38"/>
      <c r="B290" s="44"/>
      <c r="C290" s="45"/>
      <c r="D290" s="45"/>
      <c r="E290" s="45"/>
      <c r="F290" s="52"/>
      <c r="G290" s="46" t="s">
        <v>276</v>
      </c>
      <c r="H290" s="49">
        <v>368.06000000000006</v>
      </c>
      <c r="I290" s="56"/>
      <c r="J290" s="7"/>
      <c r="K290" s="236"/>
      <c r="L290" s="233"/>
      <c r="M290" s="185" t="s">
        <v>276</v>
      </c>
      <c r="N290" s="186"/>
      <c r="O290" s="187"/>
      <c r="P290" s="11">
        <v>672.2</v>
      </c>
      <c r="Q290" s="15">
        <v>33.1</v>
      </c>
      <c r="R290" s="15">
        <v>10.9</v>
      </c>
      <c r="S290" s="15">
        <v>0</v>
      </c>
      <c r="T290" s="15">
        <v>5.8</v>
      </c>
      <c r="U290" s="15">
        <v>15.9</v>
      </c>
      <c r="V290" s="15">
        <v>160.3</v>
      </c>
      <c r="W290" s="15">
        <v>36.5</v>
      </c>
      <c r="X290" s="15">
        <v>353</v>
      </c>
      <c r="Y290" s="15">
        <v>0</v>
      </c>
      <c r="Z290" s="15">
        <v>2.2</v>
      </c>
      <c r="AA290" s="15">
        <v>0</v>
      </c>
      <c r="AB290" s="15">
        <v>9.299999999999999</v>
      </c>
      <c r="AC290" s="15">
        <v>10.100000000000001</v>
      </c>
      <c r="AD290" s="15">
        <v>35.1</v>
      </c>
    </row>
    <row r="291" spans="1:30" ht="15.75">
      <c r="A291" s="38"/>
      <c r="B291" s="44"/>
      <c r="C291" s="45"/>
      <c r="D291" s="45"/>
      <c r="E291" s="45"/>
      <c r="F291" s="52"/>
      <c r="G291" s="46" t="s">
        <v>277</v>
      </c>
      <c r="H291" s="49">
        <v>247.60999999999996</v>
      </c>
      <c r="I291" s="56"/>
      <c r="J291" s="7"/>
      <c r="K291" s="236"/>
      <c r="L291" s="233"/>
      <c r="M291" s="185" t="s">
        <v>313</v>
      </c>
      <c r="N291" s="186"/>
      <c r="O291" s="187"/>
      <c r="P291" s="11">
        <v>256.09999999999997</v>
      </c>
      <c r="Q291" s="15">
        <v>11.4</v>
      </c>
      <c r="R291" s="15">
        <v>17.4</v>
      </c>
      <c r="S291" s="15">
        <v>0</v>
      </c>
      <c r="T291" s="15">
        <v>0</v>
      </c>
      <c r="U291" s="15">
        <v>16.5</v>
      </c>
      <c r="V291" s="15">
        <v>175.6</v>
      </c>
      <c r="W291" s="15">
        <v>24.7</v>
      </c>
      <c r="X291" s="15">
        <v>0</v>
      </c>
      <c r="Y291" s="15">
        <v>0</v>
      </c>
      <c r="Z291" s="15">
        <v>0</v>
      </c>
      <c r="AA291" s="15">
        <v>0</v>
      </c>
      <c r="AB291" s="15">
        <v>10.5</v>
      </c>
      <c r="AC291" s="15">
        <v>0</v>
      </c>
      <c r="AD291" s="15">
        <v>0</v>
      </c>
    </row>
    <row r="292" spans="1:30" ht="15.75">
      <c r="A292" s="38"/>
      <c r="B292" s="44"/>
      <c r="C292" s="45"/>
      <c r="D292" s="45"/>
      <c r="E292" s="45"/>
      <c r="F292" s="52"/>
      <c r="G292" s="46" t="s">
        <v>278</v>
      </c>
      <c r="H292" s="49">
        <v>0</v>
      </c>
      <c r="I292" s="56"/>
      <c r="J292" s="7"/>
      <c r="K292" s="236"/>
      <c r="L292" s="233"/>
      <c r="M292" s="185" t="s">
        <v>278</v>
      </c>
      <c r="N292" s="186"/>
      <c r="O292" s="187"/>
      <c r="P292" s="11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</row>
    <row r="293" spans="1:30" ht="15.75">
      <c r="A293" s="38"/>
      <c r="B293" s="44"/>
      <c r="C293" s="45"/>
      <c r="D293" s="45"/>
      <c r="E293" s="45"/>
      <c r="F293" s="52"/>
      <c r="G293" s="46" t="s">
        <v>279</v>
      </c>
      <c r="H293" s="49">
        <v>929.28</v>
      </c>
      <c r="I293" s="56"/>
      <c r="J293" s="17"/>
      <c r="K293" s="220"/>
      <c r="L293" s="222"/>
      <c r="M293" s="185" t="s">
        <v>314</v>
      </c>
      <c r="N293" s="186"/>
      <c r="O293" s="187"/>
      <c r="P293" s="27">
        <v>3865</v>
      </c>
      <c r="Q293" s="19">
        <v>22.6</v>
      </c>
      <c r="R293" s="19">
        <v>1.8</v>
      </c>
      <c r="S293" s="19">
        <v>0</v>
      </c>
      <c r="T293" s="19">
        <v>0</v>
      </c>
      <c r="U293" s="19">
        <v>26.400000000000002</v>
      </c>
      <c r="V293" s="19">
        <v>272.5</v>
      </c>
      <c r="W293" s="19">
        <v>74.39999999999999</v>
      </c>
      <c r="X293" s="19">
        <v>3370</v>
      </c>
      <c r="Y293" s="19">
        <v>0</v>
      </c>
      <c r="Z293" s="19">
        <v>5.5</v>
      </c>
      <c r="AA293" s="19">
        <v>0</v>
      </c>
      <c r="AB293" s="19">
        <v>51.5</v>
      </c>
      <c r="AC293" s="19">
        <v>13.8</v>
      </c>
      <c r="AD293" s="19">
        <v>26.5</v>
      </c>
    </row>
    <row r="294" spans="1:30" ht="15.75">
      <c r="A294" s="38"/>
      <c r="B294" s="44"/>
      <c r="C294" s="45"/>
      <c r="D294" s="45"/>
      <c r="E294" s="45"/>
      <c r="F294" s="52"/>
      <c r="G294" s="46" t="s">
        <v>280</v>
      </c>
      <c r="H294" s="49">
        <v>0</v>
      </c>
      <c r="I294" s="56"/>
      <c r="J294" s="7"/>
      <c r="K294" s="234" t="s">
        <v>304</v>
      </c>
      <c r="L294" s="235"/>
      <c r="M294" s="185" t="s">
        <v>280</v>
      </c>
      <c r="N294" s="186"/>
      <c r="O294" s="187"/>
      <c r="P294" s="8">
        <v>7.300000000000001</v>
      </c>
      <c r="Q294" s="23">
        <v>7.300000000000001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</row>
    <row r="295" spans="1:30" ht="15.75">
      <c r="A295" s="38"/>
      <c r="B295" s="44"/>
      <c r="C295" s="45"/>
      <c r="D295" s="45"/>
      <c r="E295" s="45"/>
      <c r="F295" s="52"/>
      <c r="G295" s="46" t="s">
        <v>281</v>
      </c>
      <c r="H295" s="49">
        <v>0</v>
      </c>
      <c r="I295" s="56"/>
      <c r="J295" s="59" t="s">
        <v>12</v>
      </c>
      <c r="K295" s="236"/>
      <c r="L295" s="233"/>
      <c r="M295" s="185" t="s">
        <v>281</v>
      </c>
      <c r="N295" s="186"/>
      <c r="O295" s="187"/>
      <c r="P295" s="11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</row>
    <row r="296" spans="1:30" ht="15.75">
      <c r="A296" s="38"/>
      <c r="B296" s="44"/>
      <c r="C296" s="45"/>
      <c r="D296" s="45"/>
      <c r="E296" s="45"/>
      <c r="F296" s="52"/>
      <c r="G296" s="46" t="s">
        <v>282</v>
      </c>
      <c r="H296" s="49">
        <v>1089.77</v>
      </c>
      <c r="I296" s="56"/>
      <c r="J296" s="7"/>
      <c r="K296" s="236"/>
      <c r="L296" s="233"/>
      <c r="M296" s="185" t="s">
        <v>282</v>
      </c>
      <c r="N296" s="186"/>
      <c r="O296" s="187"/>
      <c r="P296" s="11">
        <v>3072.3999999999996</v>
      </c>
      <c r="Q296" s="15">
        <v>38.3</v>
      </c>
      <c r="R296" s="15">
        <v>13.700000000000003</v>
      </c>
      <c r="S296" s="15">
        <v>35.1</v>
      </c>
      <c r="T296" s="15">
        <v>18.2</v>
      </c>
      <c r="U296" s="15">
        <v>36.3</v>
      </c>
      <c r="V296" s="15">
        <v>384.1</v>
      </c>
      <c r="W296" s="15">
        <v>73</v>
      </c>
      <c r="X296" s="15">
        <v>2363</v>
      </c>
      <c r="Y296" s="15">
        <v>20.799999999999997</v>
      </c>
      <c r="Z296" s="15">
        <v>12.600000000000001</v>
      </c>
      <c r="AA296" s="15">
        <v>0</v>
      </c>
      <c r="AB296" s="15">
        <v>40.2</v>
      </c>
      <c r="AC296" s="15">
        <v>7.3999999999999995</v>
      </c>
      <c r="AD296" s="15">
        <v>29.7</v>
      </c>
    </row>
    <row r="297" spans="1:30" ht="15.75">
      <c r="A297" s="38"/>
      <c r="B297" s="44"/>
      <c r="C297" s="45"/>
      <c r="D297" s="45"/>
      <c r="E297" s="45"/>
      <c r="F297" s="52"/>
      <c r="G297" s="46" t="s">
        <v>283</v>
      </c>
      <c r="H297" s="49">
        <v>0</v>
      </c>
      <c r="I297" s="56"/>
      <c r="J297" s="7"/>
      <c r="K297" s="236"/>
      <c r="L297" s="233"/>
      <c r="M297" s="185" t="s">
        <v>283</v>
      </c>
      <c r="N297" s="186"/>
      <c r="O297" s="187"/>
      <c r="P297" s="11">
        <v>3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3</v>
      </c>
      <c r="AA297" s="15">
        <v>0</v>
      </c>
      <c r="AB297" s="15">
        <v>0</v>
      </c>
      <c r="AC297" s="15">
        <v>0</v>
      </c>
      <c r="AD297" s="15">
        <v>0</v>
      </c>
    </row>
    <row r="298" spans="1:30" ht="15.75">
      <c r="A298" s="38"/>
      <c r="B298" s="44"/>
      <c r="C298" s="45"/>
      <c r="D298" s="45"/>
      <c r="E298" s="45"/>
      <c r="F298" s="52"/>
      <c r="G298" s="46" t="s">
        <v>284</v>
      </c>
      <c r="H298" s="49">
        <v>93.83</v>
      </c>
      <c r="I298" s="56"/>
      <c r="J298" s="7"/>
      <c r="K298" s="236"/>
      <c r="L298" s="233"/>
      <c r="M298" s="185" t="s">
        <v>284</v>
      </c>
      <c r="N298" s="186"/>
      <c r="O298" s="187"/>
      <c r="P298" s="11">
        <v>131.3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110.5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20.8</v>
      </c>
      <c r="AD298" s="15">
        <v>0</v>
      </c>
    </row>
    <row r="299" spans="1:30" ht="15.75">
      <c r="A299" s="38"/>
      <c r="B299" s="44"/>
      <c r="C299" s="45"/>
      <c r="D299" s="45"/>
      <c r="E299" s="45"/>
      <c r="F299" s="52"/>
      <c r="G299" s="46" t="s">
        <v>208</v>
      </c>
      <c r="H299" s="49">
        <v>3133.68</v>
      </c>
      <c r="I299" s="56"/>
      <c r="J299" s="7"/>
      <c r="K299" s="220"/>
      <c r="L299" s="222"/>
      <c r="M299" s="185" t="s">
        <v>315</v>
      </c>
      <c r="N299" s="186"/>
      <c r="O299" s="187"/>
      <c r="P299" s="27">
        <v>13599.900000000001</v>
      </c>
      <c r="Q299" s="19">
        <v>100.60000000000001</v>
      </c>
      <c r="R299" s="19">
        <v>34.6</v>
      </c>
      <c r="S299" s="19">
        <v>107.20000000000002</v>
      </c>
      <c r="T299" s="19">
        <v>42.400000000000006</v>
      </c>
      <c r="U299" s="19">
        <v>454.2</v>
      </c>
      <c r="V299" s="19">
        <v>531.4000000000001</v>
      </c>
      <c r="W299" s="19">
        <v>133.8</v>
      </c>
      <c r="X299" s="19">
        <v>12026.5</v>
      </c>
      <c r="Y299" s="19">
        <v>40.4</v>
      </c>
      <c r="Z299" s="19">
        <v>8.1</v>
      </c>
      <c r="AA299" s="19">
        <v>0</v>
      </c>
      <c r="AB299" s="19">
        <v>44.7</v>
      </c>
      <c r="AC299" s="19">
        <v>18</v>
      </c>
      <c r="AD299" s="19">
        <v>58</v>
      </c>
    </row>
    <row r="300" spans="1:30" ht="15.75">
      <c r="A300" s="38"/>
      <c r="B300" s="44"/>
      <c r="C300" s="45"/>
      <c r="D300" s="45"/>
      <c r="E300" s="45"/>
      <c r="F300" s="52" t="s">
        <v>285</v>
      </c>
      <c r="G300" s="46" t="s">
        <v>286</v>
      </c>
      <c r="H300" s="49">
        <v>10.450000000000003</v>
      </c>
      <c r="I300" s="56"/>
      <c r="J300" s="7"/>
      <c r="K300" s="232" t="s">
        <v>316</v>
      </c>
      <c r="L300" s="221"/>
      <c r="M300" s="185" t="s">
        <v>286</v>
      </c>
      <c r="N300" s="186"/>
      <c r="O300" s="187"/>
      <c r="P300" s="11">
        <v>11.3</v>
      </c>
      <c r="Q300" s="15">
        <v>0</v>
      </c>
      <c r="R300" s="15">
        <v>6.3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5</v>
      </c>
      <c r="AD300" s="15">
        <v>0</v>
      </c>
    </row>
    <row r="301" spans="1:30" ht="15.75">
      <c r="A301" s="38"/>
      <c r="B301" s="44"/>
      <c r="C301" s="45"/>
      <c r="D301" s="45"/>
      <c r="E301" s="45"/>
      <c r="F301" s="52"/>
      <c r="G301" s="46" t="s">
        <v>287</v>
      </c>
      <c r="H301" s="49">
        <v>407.77</v>
      </c>
      <c r="I301" s="56"/>
      <c r="J301" s="7"/>
      <c r="K301" s="232"/>
      <c r="L301" s="221"/>
      <c r="M301" s="185" t="s">
        <v>317</v>
      </c>
      <c r="N301" s="186"/>
      <c r="O301" s="187"/>
      <c r="P301" s="11">
        <v>374.4</v>
      </c>
      <c r="Q301" s="15">
        <v>123.2</v>
      </c>
      <c r="R301" s="15">
        <v>5.5</v>
      </c>
      <c r="S301" s="15">
        <v>0</v>
      </c>
      <c r="T301" s="15">
        <v>6.300000000000001</v>
      </c>
      <c r="U301" s="15">
        <v>6.9</v>
      </c>
      <c r="V301" s="15">
        <v>155</v>
      </c>
      <c r="W301" s="15">
        <v>5.2</v>
      </c>
      <c r="X301" s="15">
        <v>0</v>
      </c>
      <c r="Y301" s="15">
        <v>0</v>
      </c>
      <c r="Z301" s="15">
        <v>0</v>
      </c>
      <c r="AA301" s="15">
        <v>0</v>
      </c>
      <c r="AB301" s="15">
        <v>11.8</v>
      </c>
      <c r="AC301" s="15">
        <v>34.1</v>
      </c>
      <c r="AD301" s="15">
        <v>26.400000000000002</v>
      </c>
    </row>
    <row r="302" spans="1:30" ht="15.75">
      <c r="A302" s="38"/>
      <c r="B302" s="44"/>
      <c r="C302" s="45"/>
      <c r="D302" s="45"/>
      <c r="E302" s="45"/>
      <c r="F302" s="52"/>
      <c r="G302" s="46" t="s">
        <v>288</v>
      </c>
      <c r="H302" s="49">
        <v>24.97</v>
      </c>
      <c r="I302" s="56"/>
      <c r="J302" s="7"/>
      <c r="K302" s="232"/>
      <c r="L302" s="221"/>
      <c r="M302" s="185" t="s">
        <v>288</v>
      </c>
      <c r="N302" s="186"/>
      <c r="O302" s="187"/>
      <c r="P302" s="11">
        <v>17</v>
      </c>
      <c r="Q302" s="15">
        <v>0</v>
      </c>
      <c r="R302" s="15">
        <v>4.4</v>
      </c>
      <c r="S302" s="15">
        <v>0</v>
      </c>
      <c r="T302" s="15">
        <v>0</v>
      </c>
      <c r="U302" s="15">
        <v>0</v>
      </c>
      <c r="V302" s="15">
        <v>0</v>
      </c>
      <c r="W302" s="15">
        <v>8.4</v>
      </c>
      <c r="X302" s="15">
        <v>0</v>
      </c>
      <c r="Y302" s="15">
        <v>0</v>
      </c>
      <c r="Z302" s="15">
        <v>4.2</v>
      </c>
      <c r="AA302" s="15">
        <v>0</v>
      </c>
      <c r="AB302" s="15">
        <v>0</v>
      </c>
      <c r="AC302" s="15">
        <v>0</v>
      </c>
      <c r="AD302" s="15">
        <v>0</v>
      </c>
    </row>
    <row r="303" spans="1:30" ht="15.75">
      <c r="A303" s="38"/>
      <c r="B303" s="44"/>
      <c r="C303" s="45"/>
      <c r="D303" s="45"/>
      <c r="E303" s="45"/>
      <c r="F303" s="52"/>
      <c r="G303" s="46" t="s">
        <v>289</v>
      </c>
      <c r="H303" s="49">
        <v>132.88</v>
      </c>
      <c r="I303" s="56"/>
      <c r="J303" s="17"/>
      <c r="K303" s="233"/>
      <c r="L303" s="222"/>
      <c r="M303" s="185" t="s">
        <v>318</v>
      </c>
      <c r="N303" s="186"/>
      <c r="O303" s="187"/>
      <c r="P303" s="27">
        <v>132.60000000000002</v>
      </c>
      <c r="Q303" s="19">
        <v>36.9</v>
      </c>
      <c r="R303" s="19">
        <v>10.200000000000001</v>
      </c>
      <c r="S303" s="19">
        <v>0</v>
      </c>
      <c r="T303" s="19">
        <v>15.1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20.1</v>
      </c>
      <c r="AC303" s="19">
        <v>21.900000000000002</v>
      </c>
      <c r="AD303" s="19">
        <v>28.400000000000002</v>
      </c>
    </row>
    <row r="304" spans="1:30" ht="15.75">
      <c r="A304" s="38"/>
      <c r="B304" s="44"/>
      <c r="C304" s="45"/>
      <c r="D304" s="45"/>
      <c r="E304" s="45"/>
      <c r="F304" s="52" t="s">
        <v>290</v>
      </c>
      <c r="G304" s="46" t="s">
        <v>228</v>
      </c>
      <c r="H304" s="49">
        <v>4.730000000000001</v>
      </c>
      <c r="I304" s="56"/>
      <c r="J304" s="59" t="s">
        <v>12</v>
      </c>
      <c r="K304" s="232" t="s">
        <v>108</v>
      </c>
      <c r="L304" s="221"/>
      <c r="M304" s="185" t="s">
        <v>228</v>
      </c>
      <c r="N304" s="186"/>
      <c r="O304" s="187"/>
      <c r="P304" s="11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</row>
    <row r="305" spans="1:30" ht="15.75">
      <c r="A305" s="38"/>
      <c r="B305" s="44"/>
      <c r="C305" s="45"/>
      <c r="D305" s="45"/>
      <c r="E305" s="45"/>
      <c r="F305" s="52"/>
      <c r="G305" s="46" t="s">
        <v>291</v>
      </c>
      <c r="H305" s="49">
        <v>4.4</v>
      </c>
      <c r="I305" s="56"/>
      <c r="J305" s="7"/>
      <c r="K305" s="232"/>
      <c r="L305" s="221"/>
      <c r="M305" s="185" t="s">
        <v>319</v>
      </c>
      <c r="N305" s="186"/>
      <c r="O305" s="187"/>
      <c r="P305" s="11">
        <v>11.5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11.5</v>
      </c>
      <c r="AD305" s="15">
        <v>0</v>
      </c>
    </row>
    <row r="306" spans="1:30" ht="15.75">
      <c r="A306" s="38"/>
      <c r="B306" s="44"/>
      <c r="C306" s="45"/>
      <c r="D306" s="45"/>
      <c r="E306" s="45"/>
      <c r="F306" s="52"/>
      <c r="G306" s="46" t="s">
        <v>119</v>
      </c>
      <c r="H306" s="49">
        <v>0</v>
      </c>
      <c r="I306" s="55"/>
      <c r="J306" s="7"/>
      <c r="K306" s="233"/>
      <c r="L306" s="222"/>
      <c r="M306" s="185" t="s">
        <v>119</v>
      </c>
      <c r="N306" s="186"/>
      <c r="O306" s="187"/>
      <c r="P306" s="27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</row>
    <row r="307" spans="1:30" ht="15.75">
      <c r="A307" s="38"/>
      <c r="B307" s="44"/>
      <c r="C307" s="45"/>
      <c r="D307" s="45"/>
      <c r="E307" s="45"/>
      <c r="F307" s="52" t="s">
        <v>292</v>
      </c>
      <c r="G307" s="46" t="s">
        <v>293</v>
      </c>
      <c r="H307" s="49">
        <v>0</v>
      </c>
      <c r="I307" s="56"/>
      <c r="J307" s="7"/>
      <c r="K307" s="61" t="s">
        <v>120</v>
      </c>
      <c r="L307" s="60"/>
      <c r="M307" s="185" t="s">
        <v>293</v>
      </c>
      <c r="N307" s="186"/>
      <c r="O307" s="187"/>
      <c r="P307" s="11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</row>
    <row r="308" spans="1:30" ht="15.75">
      <c r="A308" s="38"/>
      <c r="B308" s="44"/>
      <c r="C308" s="45"/>
      <c r="D308" s="45"/>
      <c r="E308" s="45"/>
      <c r="F308" s="52"/>
      <c r="G308" s="46" t="s">
        <v>294</v>
      </c>
      <c r="H308" s="49">
        <v>0</v>
      </c>
      <c r="I308" s="56"/>
      <c r="J308" s="7"/>
      <c r="K308" s="60"/>
      <c r="L308" s="60"/>
      <c r="M308" s="185" t="s">
        <v>320</v>
      </c>
      <c r="N308" s="186"/>
      <c r="O308" s="187"/>
      <c r="P308" s="11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</row>
    <row r="309" spans="1:30" ht="15.75">
      <c r="A309" s="38"/>
      <c r="B309" s="44"/>
      <c r="C309" s="45"/>
      <c r="D309" s="45"/>
      <c r="E309" s="45"/>
      <c r="F309" s="52"/>
      <c r="G309" s="46" t="s">
        <v>295</v>
      </c>
      <c r="H309" s="49">
        <v>0</v>
      </c>
      <c r="I309" s="56"/>
      <c r="J309" s="7"/>
      <c r="K309" s="60"/>
      <c r="L309" s="60"/>
      <c r="M309" s="185" t="s">
        <v>295</v>
      </c>
      <c r="N309" s="186"/>
      <c r="O309" s="187"/>
      <c r="P309" s="11">
        <v>1.1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1.1</v>
      </c>
      <c r="AD309" s="15">
        <v>0</v>
      </c>
    </row>
    <row r="310" spans="1:30" ht="15.75">
      <c r="A310" s="38"/>
      <c r="B310" s="44"/>
      <c r="C310" s="45"/>
      <c r="D310" s="45"/>
      <c r="E310" s="45"/>
      <c r="F310" s="52"/>
      <c r="G310" s="46" t="s">
        <v>296</v>
      </c>
      <c r="H310" s="49">
        <v>10.56</v>
      </c>
      <c r="I310" s="56"/>
      <c r="J310" s="7"/>
      <c r="K310" s="60"/>
      <c r="L310" s="60"/>
      <c r="M310" s="185" t="s">
        <v>321</v>
      </c>
      <c r="N310" s="186"/>
      <c r="O310" s="187"/>
      <c r="P310" s="11">
        <v>12.799999999999999</v>
      </c>
      <c r="Q310" s="15">
        <v>12.799999999999999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</row>
    <row r="311" spans="1:30" ht="15.75">
      <c r="A311" s="38"/>
      <c r="B311" s="44"/>
      <c r="C311" s="45"/>
      <c r="D311" s="45"/>
      <c r="E311" s="45"/>
      <c r="F311" s="52"/>
      <c r="G311" s="46" t="s">
        <v>120</v>
      </c>
      <c r="H311" s="49">
        <v>0</v>
      </c>
      <c r="I311" s="56"/>
      <c r="J311" s="7"/>
      <c r="K311" s="60"/>
      <c r="L311" s="60"/>
      <c r="M311" s="185" t="s">
        <v>120</v>
      </c>
      <c r="N311" s="186"/>
      <c r="O311" s="187"/>
      <c r="P311" s="27">
        <v>0.8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0.8</v>
      </c>
      <c r="AD311" s="19">
        <v>0</v>
      </c>
    </row>
    <row r="312" spans="1:30" ht="15.75">
      <c r="A312" s="38"/>
      <c r="B312" s="44"/>
      <c r="C312" s="45"/>
      <c r="D312" s="45"/>
      <c r="E312" s="45" t="s">
        <v>148</v>
      </c>
      <c r="F312" s="45"/>
      <c r="G312" s="46"/>
      <c r="H312" s="48">
        <v>243991649</v>
      </c>
      <c r="K312" t="s">
        <v>1</v>
      </c>
      <c r="P312">
        <v>870956830</v>
      </c>
      <c r="Q312">
        <v>7018930</v>
      </c>
      <c r="R312">
        <v>9347150</v>
      </c>
      <c r="S312">
        <v>5061500</v>
      </c>
      <c r="T312">
        <v>2448500</v>
      </c>
      <c r="U312">
        <v>23467600</v>
      </c>
      <c r="V312">
        <v>100028570</v>
      </c>
      <c r="W312">
        <v>19491400</v>
      </c>
      <c r="X312">
        <v>676926300</v>
      </c>
      <c r="Y312">
        <v>4442500</v>
      </c>
      <c r="Z312">
        <v>4146650</v>
      </c>
      <c r="AA312">
        <v>0</v>
      </c>
      <c r="AB312">
        <v>9384230</v>
      </c>
      <c r="AC312">
        <v>3523250</v>
      </c>
      <c r="AD312">
        <v>5670250</v>
      </c>
    </row>
    <row r="313" spans="1:30" ht="15.75">
      <c r="A313" s="38"/>
      <c r="B313" s="44"/>
      <c r="C313" s="45"/>
      <c r="D313" s="45"/>
      <c r="E313" s="45"/>
      <c r="F313" s="52" t="s">
        <v>151</v>
      </c>
      <c r="G313" s="46" t="s">
        <v>238</v>
      </c>
      <c r="H313" s="49">
        <v>3949891</v>
      </c>
      <c r="K313" t="s">
        <v>304</v>
      </c>
      <c r="M313" t="s">
        <v>238</v>
      </c>
      <c r="P313">
        <v>4651890</v>
      </c>
      <c r="Q313">
        <v>52640</v>
      </c>
      <c r="R313">
        <v>331650.00000000006</v>
      </c>
      <c r="S313">
        <v>0</v>
      </c>
      <c r="T313">
        <v>0</v>
      </c>
      <c r="U313">
        <v>0</v>
      </c>
      <c r="V313">
        <v>3833900</v>
      </c>
      <c r="W313">
        <v>197200</v>
      </c>
      <c r="X313">
        <v>0</v>
      </c>
      <c r="Y313">
        <v>0</v>
      </c>
      <c r="Z313">
        <v>16400</v>
      </c>
      <c r="AA313">
        <v>0</v>
      </c>
      <c r="AB313">
        <v>0</v>
      </c>
      <c r="AC313">
        <v>107800</v>
      </c>
      <c r="AD313">
        <v>112300</v>
      </c>
    </row>
    <row r="314" spans="1:30" ht="15.75">
      <c r="A314" s="38"/>
      <c r="B314" s="44"/>
      <c r="C314" s="45"/>
      <c r="D314" s="45"/>
      <c r="E314" s="45"/>
      <c r="F314" s="52"/>
      <c r="G314" s="46" t="s">
        <v>239</v>
      </c>
      <c r="H314" s="49">
        <v>0</v>
      </c>
      <c r="M314" t="s">
        <v>305</v>
      </c>
      <c r="P314">
        <v>940500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56000</v>
      </c>
      <c r="AA314">
        <v>0</v>
      </c>
      <c r="AB314">
        <v>884500</v>
      </c>
      <c r="AC314">
        <v>0</v>
      </c>
      <c r="AD314">
        <v>0</v>
      </c>
    </row>
    <row r="315" spans="1:30" ht="15.75">
      <c r="A315" s="38"/>
      <c r="B315" s="44"/>
      <c r="C315" s="45"/>
      <c r="D315" s="45"/>
      <c r="E315" s="45"/>
      <c r="F315" s="52"/>
      <c r="G315" s="46" t="s">
        <v>240</v>
      </c>
      <c r="H315" s="49">
        <v>25549843</v>
      </c>
      <c r="M315" t="s">
        <v>306</v>
      </c>
      <c r="P315">
        <v>18691010</v>
      </c>
      <c r="Q315">
        <v>244590</v>
      </c>
      <c r="R315">
        <v>870000</v>
      </c>
      <c r="S315">
        <v>652000</v>
      </c>
      <c r="T315">
        <v>226500</v>
      </c>
      <c r="U315">
        <v>1281000</v>
      </c>
      <c r="V315">
        <v>5873770</v>
      </c>
      <c r="W315">
        <v>3721200.000000001</v>
      </c>
      <c r="X315">
        <v>3624000</v>
      </c>
      <c r="Y315">
        <v>870000</v>
      </c>
      <c r="Z315">
        <v>1051350</v>
      </c>
      <c r="AA315">
        <v>0</v>
      </c>
      <c r="AB315">
        <v>0</v>
      </c>
      <c r="AC315">
        <v>151200</v>
      </c>
      <c r="AD315">
        <v>125400</v>
      </c>
    </row>
    <row r="316" spans="1:30" ht="15.75">
      <c r="A316" s="38"/>
      <c r="B316" s="44"/>
      <c r="C316" s="45"/>
      <c r="D316" s="45"/>
      <c r="E316" s="45"/>
      <c r="F316" s="52"/>
      <c r="G316" s="46" t="s">
        <v>241</v>
      </c>
      <c r="H316" s="49">
        <v>66000</v>
      </c>
      <c r="M316" t="s">
        <v>241</v>
      </c>
      <c r="P316">
        <v>84400</v>
      </c>
      <c r="Q316">
        <v>3600</v>
      </c>
      <c r="R316">
        <v>0</v>
      </c>
      <c r="S316">
        <v>0</v>
      </c>
      <c r="T316">
        <v>80800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</row>
    <row r="317" spans="1:30" ht="15.75">
      <c r="A317" s="38"/>
      <c r="B317" s="44"/>
      <c r="C317" s="45"/>
      <c r="D317" s="45"/>
      <c r="E317" s="45"/>
      <c r="F317" s="52"/>
      <c r="G317" s="46" t="s">
        <v>242</v>
      </c>
      <c r="H317" s="49">
        <v>2664464</v>
      </c>
      <c r="M317" t="s">
        <v>307</v>
      </c>
      <c r="P317">
        <v>3049610</v>
      </c>
      <c r="Q317">
        <v>12560</v>
      </c>
      <c r="R317">
        <v>901650</v>
      </c>
      <c r="S317">
        <v>0</v>
      </c>
      <c r="T317">
        <v>0</v>
      </c>
      <c r="U317">
        <v>0</v>
      </c>
      <c r="V317">
        <v>1976600</v>
      </c>
      <c r="W317">
        <v>72000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13200</v>
      </c>
      <c r="AD317">
        <v>73600</v>
      </c>
    </row>
    <row r="318" spans="1:30" ht="15.75">
      <c r="A318" s="38"/>
      <c r="B318" s="44"/>
      <c r="C318" s="45"/>
      <c r="D318" s="45"/>
      <c r="E318" s="45"/>
      <c r="F318" s="52"/>
      <c r="G318" s="46" t="s">
        <v>243</v>
      </c>
      <c r="H318" s="49">
        <v>2742630</v>
      </c>
      <c r="M318" t="s">
        <v>308</v>
      </c>
      <c r="P318">
        <v>5818280</v>
      </c>
      <c r="Q318">
        <v>22630</v>
      </c>
      <c r="R318">
        <v>632800</v>
      </c>
      <c r="S318">
        <v>0</v>
      </c>
      <c r="T318">
        <v>0</v>
      </c>
      <c r="U318">
        <v>0</v>
      </c>
      <c r="V318">
        <v>2146100</v>
      </c>
      <c r="W318">
        <v>72000</v>
      </c>
      <c r="X318">
        <v>2643700</v>
      </c>
      <c r="Y318">
        <v>0</v>
      </c>
      <c r="Z318">
        <v>48000</v>
      </c>
      <c r="AA318">
        <v>0</v>
      </c>
      <c r="AB318">
        <v>92000</v>
      </c>
      <c r="AC318">
        <v>8000</v>
      </c>
      <c r="AD318">
        <v>153050</v>
      </c>
    </row>
    <row r="319" spans="1:30" ht="15.75">
      <c r="A319" s="38"/>
      <c r="B319" s="44"/>
      <c r="C319" s="45"/>
      <c r="D319" s="45"/>
      <c r="E319" s="45"/>
      <c r="F319" s="52"/>
      <c r="G319" s="46" t="s">
        <v>244</v>
      </c>
      <c r="H319" s="49">
        <v>11881089</v>
      </c>
      <c r="M319" t="s">
        <v>244</v>
      </c>
      <c r="P319">
        <v>27311960</v>
      </c>
      <c r="Q319">
        <v>100860</v>
      </c>
      <c r="R319">
        <v>674000</v>
      </c>
      <c r="S319">
        <v>39500</v>
      </c>
      <c r="T319">
        <v>78000</v>
      </c>
      <c r="U319">
        <v>873000</v>
      </c>
      <c r="V319">
        <v>11926200</v>
      </c>
      <c r="W319">
        <v>386000</v>
      </c>
      <c r="X319">
        <v>12083200</v>
      </c>
      <c r="Y319">
        <v>0</v>
      </c>
      <c r="Z319">
        <v>242300.00000000003</v>
      </c>
      <c r="AA319">
        <v>0</v>
      </c>
      <c r="AB319">
        <v>478000</v>
      </c>
      <c r="AC319">
        <v>267000</v>
      </c>
      <c r="AD319">
        <v>163900</v>
      </c>
    </row>
    <row r="320" spans="1:30" ht="15.75">
      <c r="A320" s="38"/>
      <c r="B320" s="44"/>
      <c r="C320" s="45"/>
      <c r="D320" s="45"/>
      <c r="E320" s="45"/>
      <c r="F320" s="52"/>
      <c r="G320" s="46" t="s">
        <v>245</v>
      </c>
      <c r="H320" s="49">
        <v>12373119</v>
      </c>
      <c r="M320" t="s">
        <v>245</v>
      </c>
      <c r="P320">
        <v>202490630</v>
      </c>
      <c r="Q320">
        <v>125780</v>
      </c>
      <c r="R320">
        <v>558500</v>
      </c>
      <c r="S320">
        <v>321500</v>
      </c>
      <c r="T320">
        <v>184000</v>
      </c>
      <c r="U320">
        <v>1095000</v>
      </c>
      <c r="V320">
        <v>11115800</v>
      </c>
      <c r="W320">
        <v>917700</v>
      </c>
      <c r="X320">
        <v>186869000</v>
      </c>
      <c r="Y320">
        <v>0</v>
      </c>
      <c r="Z320">
        <v>30250</v>
      </c>
      <c r="AA320">
        <v>0</v>
      </c>
      <c r="AB320">
        <v>1011450</v>
      </c>
      <c r="AC320">
        <v>109350</v>
      </c>
      <c r="AD320">
        <v>152300</v>
      </c>
    </row>
    <row r="321" spans="1:30" ht="15.75">
      <c r="A321" s="38"/>
      <c r="B321" s="44"/>
      <c r="C321" s="45"/>
      <c r="D321" s="45"/>
      <c r="E321" s="45"/>
      <c r="F321" s="52"/>
      <c r="G321" s="46" t="s">
        <v>246</v>
      </c>
      <c r="H321" s="49">
        <v>392260</v>
      </c>
      <c r="M321" t="s">
        <v>246</v>
      </c>
      <c r="P321">
        <v>469800</v>
      </c>
      <c r="Q321">
        <v>0</v>
      </c>
      <c r="R321">
        <v>361800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108000</v>
      </c>
      <c r="AA321">
        <v>0</v>
      </c>
      <c r="AB321">
        <v>0</v>
      </c>
      <c r="AC321">
        <v>0</v>
      </c>
      <c r="AD321">
        <v>0</v>
      </c>
    </row>
    <row r="322" spans="1:30" ht="15.75">
      <c r="A322" s="38"/>
      <c r="B322" s="44"/>
      <c r="C322" s="45"/>
      <c r="D322" s="45"/>
      <c r="E322" s="45"/>
      <c r="F322" s="52"/>
      <c r="G322" s="46" t="s">
        <v>247</v>
      </c>
      <c r="H322" s="49">
        <v>271205</v>
      </c>
      <c r="M322" t="s">
        <v>247</v>
      </c>
      <c r="P322">
        <v>251950</v>
      </c>
      <c r="Q322">
        <v>0</v>
      </c>
      <c r="R322">
        <v>208750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43200</v>
      </c>
      <c r="AD322">
        <v>0</v>
      </c>
    </row>
    <row r="323" spans="1:30" ht="15.75">
      <c r="A323" s="38"/>
      <c r="B323" s="44"/>
      <c r="C323" s="45"/>
      <c r="D323" s="45"/>
      <c r="E323" s="45"/>
      <c r="F323" s="52"/>
      <c r="G323" s="46" t="s">
        <v>248</v>
      </c>
      <c r="H323" s="49">
        <v>2715866.9999999995</v>
      </c>
      <c r="K323" t="s">
        <v>304</v>
      </c>
      <c r="M323" t="s">
        <v>248</v>
      </c>
      <c r="P323">
        <v>4697390</v>
      </c>
      <c r="Q323">
        <v>139890</v>
      </c>
      <c r="R323">
        <v>151500</v>
      </c>
      <c r="S323">
        <v>0</v>
      </c>
      <c r="T323">
        <v>0</v>
      </c>
      <c r="U323">
        <v>0</v>
      </c>
      <c r="V323">
        <v>4071000</v>
      </c>
      <c r="W323">
        <v>0</v>
      </c>
      <c r="X323">
        <v>0</v>
      </c>
      <c r="Y323">
        <v>0</v>
      </c>
      <c r="Z323">
        <v>88800</v>
      </c>
      <c r="AA323">
        <v>0</v>
      </c>
      <c r="AB323">
        <v>0</v>
      </c>
      <c r="AC323">
        <v>40950</v>
      </c>
      <c r="AD323">
        <v>205250</v>
      </c>
    </row>
    <row r="324" spans="1:30" ht="15.75">
      <c r="A324" s="38"/>
      <c r="B324" s="44"/>
      <c r="C324" s="45"/>
      <c r="D324" s="45"/>
      <c r="E324" s="45"/>
      <c r="F324" s="52"/>
      <c r="G324" s="46" t="s">
        <v>249</v>
      </c>
      <c r="H324" s="49">
        <v>0</v>
      </c>
      <c r="M324" t="s">
        <v>249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</row>
    <row r="325" spans="1:30" ht="15.75">
      <c r="A325" s="38"/>
      <c r="B325" s="44"/>
      <c r="C325" s="45"/>
      <c r="D325" s="45"/>
      <c r="E325" s="45"/>
      <c r="F325" s="52"/>
      <c r="G325" s="46" t="s">
        <v>250</v>
      </c>
      <c r="H325" s="49">
        <v>0</v>
      </c>
      <c r="M325" t="s">
        <v>250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</row>
    <row r="326" spans="1:30" ht="15.75">
      <c r="A326" s="38"/>
      <c r="B326" s="44"/>
      <c r="C326" s="45"/>
      <c r="D326" s="45"/>
      <c r="E326" s="45"/>
      <c r="F326" s="52"/>
      <c r="G326" s="46" t="s">
        <v>251</v>
      </c>
      <c r="H326" s="49">
        <v>0</v>
      </c>
      <c r="M326" t="s">
        <v>251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</row>
    <row r="327" spans="1:30" ht="15.75">
      <c r="A327" s="38"/>
      <c r="B327" s="44"/>
      <c r="C327" s="45"/>
      <c r="D327" s="45"/>
      <c r="E327" s="45"/>
      <c r="F327" s="52"/>
      <c r="G327" s="46" t="s">
        <v>252</v>
      </c>
      <c r="H327" s="49">
        <v>40512.99999999999</v>
      </c>
      <c r="M327" t="s">
        <v>252</v>
      </c>
      <c r="P327">
        <v>146950</v>
      </c>
      <c r="Q327">
        <v>39450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107500</v>
      </c>
      <c r="AA327">
        <v>0</v>
      </c>
      <c r="AB327">
        <v>0</v>
      </c>
      <c r="AC327">
        <v>0</v>
      </c>
      <c r="AD327">
        <v>0</v>
      </c>
    </row>
    <row r="328" spans="1:30" ht="15.75">
      <c r="A328" s="38"/>
      <c r="B328" s="44"/>
      <c r="C328" s="45"/>
      <c r="D328" s="45"/>
      <c r="E328" s="45"/>
      <c r="F328" s="52"/>
      <c r="G328" s="46" t="s">
        <v>253</v>
      </c>
      <c r="H328" s="49">
        <v>0</v>
      </c>
      <c r="M328" t="s">
        <v>253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</row>
    <row r="329" spans="1:30" ht="15.75">
      <c r="A329" s="38"/>
      <c r="B329" s="44"/>
      <c r="C329" s="45"/>
      <c r="D329" s="45"/>
      <c r="E329" s="45"/>
      <c r="F329" s="52"/>
      <c r="G329" s="46" t="s">
        <v>254</v>
      </c>
      <c r="H329" s="49">
        <v>0</v>
      </c>
      <c r="M329" t="s">
        <v>254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</row>
    <row r="330" spans="1:30" ht="15.75">
      <c r="A330" s="38"/>
      <c r="B330" s="44"/>
      <c r="C330" s="45"/>
      <c r="D330" s="45"/>
      <c r="E330" s="45"/>
      <c r="F330" s="52"/>
      <c r="G330" s="46" t="s">
        <v>255</v>
      </c>
      <c r="H330" s="49">
        <v>1380500</v>
      </c>
      <c r="M330" t="s">
        <v>255</v>
      </c>
      <c r="P330">
        <v>4704400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830000</v>
      </c>
      <c r="X330">
        <v>3874400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</row>
    <row r="331" spans="1:30" ht="15.75">
      <c r="A331" s="38"/>
      <c r="B331" s="44"/>
      <c r="C331" s="45"/>
      <c r="D331" s="45"/>
      <c r="E331" s="45"/>
      <c r="F331" s="52"/>
      <c r="G331" s="46" t="s">
        <v>256</v>
      </c>
      <c r="H331" s="49">
        <v>6241092</v>
      </c>
      <c r="M331" t="s">
        <v>256</v>
      </c>
      <c r="P331">
        <v>15757700</v>
      </c>
      <c r="Q331">
        <v>53600</v>
      </c>
      <c r="R331">
        <v>457500</v>
      </c>
      <c r="S331">
        <v>0</v>
      </c>
      <c r="T331">
        <v>0</v>
      </c>
      <c r="U331">
        <v>541200</v>
      </c>
      <c r="V331">
        <v>2129000</v>
      </c>
      <c r="W331">
        <v>1101600</v>
      </c>
      <c r="X331">
        <v>11043000</v>
      </c>
      <c r="Y331">
        <v>0</v>
      </c>
      <c r="Z331">
        <v>431800</v>
      </c>
      <c r="AA331">
        <v>0</v>
      </c>
      <c r="AB331">
        <v>0</v>
      </c>
      <c r="AC331">
        <v>0</v>
      </c>
      <c r="AD331">
        <v>0</v>
      </c>
    </row>
    <row r="332" spans="1:30" ht="15.75">
      <c r="A332" s="38"/>
      <c r="B332" s="44"/>
      <c r="C332" s="45"/>
      <c r="D332" s="45"/>
      <c r="E332" s="45"/>
      <c r="F332" s="52"/>
      <c r="G332" s="46" t="s">
        <v>257</v>
      </c>
      <c r="H332" s="49">
        <v>1101100</v>
      </c>
      <c r="M332" t="s">
        <v>309</v>
      </c>
      <c r="P332">
        <v>1822000</v>
      </c>
      <c r="Q332">
        <v>0</v>
      </c>
      <c r="R332">
        <v>0</v>
      </c>
      <c r="S332">
        <v>645000</v>
      </c>
      <c r="T332">
        <v>144000</v>
      </c>
      <c r="U332">
        <v>0</v>
      </c>
      <c r="V332">
        <v>0</v>
      </c>
      <c r="W332">
        <v>0</v>
      </c>
      <c r="X332">
        <v>0</v>
      </c>
      <c r="Y332">
        <v>501000</v>
      </c>
      <c r="Z332">
        <v>0</v>
      </c>
      <c r="AA332">
        <v>0</v>
      </c>
      <c r="AB332">
        <v>0</v>
      </c>
      <c r="AC332">
        <v>532000</v>
      </c>
      <c r="AD332">
        <v>0</v>
      </c>
    </row>
    <row r="333" spans="1:30" ht="15.75">
      <c r="A333" s="38"/>
      <c r="B333" s="44"/>
      <c r="C333" s="45"/>
      <c r="D333" s="45"/>
      <c r="E333" s="45"/>
      <c r="F333" s="52"/>
      <c r="G333" s="46" t="s">
        <v>258</v>
      </c>
      <c r="H333" s="49">
        <v>0</v>
      </c>
      <c r="M333" t="s">
        <v>258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</row>
    <row r="334" spans="1:30" ht="15.75">
      <c r="A334" s="38"/>
      <c r="B334" s="44"/>
      <c r="C334" s="45"/>
      <c r="D334" s="45"/>
      <c r="E334" s="45"/>
      <c r="F334" s="52"/>
      <c r="G334" s="46" t="s">
        <v>259</v>
      </c>
      <c r="H334" s="49">
        <v>0</v>
      </c>
      <c r="K334" t="s">
        <v>304</v>
      </c>
      <c r="M334" t="s">
        <v>259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</row>
    <row r="335" spans="1:30" ht="15.75">
      <c r="A335" s="38"/>
      <c r="B335" s="44"/>
      <c r="C335" s="45"/>
      <c r="D335" s="45"/>
      <c r="E335" s="45"/>
      <c r="F335" s="52"/>
      <c r="G335" s="46" t="s">
        <v>260</v>
      </c>
      <c r="H335" s="49">
        <v>0</v>
      </c>
      <c r="M335" t="s">
        <v>260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</row>
    <row r="336" spans="1:30" ht="15.75">
      <c r="A336" s="38"/>
      <c r="B336" s="44"/>
      <c r="C336" s="45"/>
      <c r="D336" s="45"/>
      <c r="E336" s="45"/>
      <c r="F336" s="52"/>
      <c r="G336" s="46" t="s">
        <v>261</v>
      </c>
      <c r="H336" s="49">
        <v>0</v>
      </c>
      <c r="M336" t="s">
        <v>261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</row>
    <row r="337" spans="1:30" ht="15.75">
      <c r="A337" s="38"/>
      <c r="B337" s="44"/>
      <c r="C337" s="45"/>
      <c r="D337" s="45"/>
      <c r="E337" s="45"/>
      <c r="F337" s="52"/>
      <c r="G337" s="46" t="s">
        <v>262</v>
      </c>
      <c r="H337" s="49">
        <v>0</v>
      </c>
      <c r="M337" t="s">
        <v>262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</row>
    <row r="338" spans="1:30" ht="15.75">
      <c r="A338" s="38"/>
      <c r="B338" s="44"/>
      <c r="C338" s="45"/>
      <c r="D338" s="45"/>
      <c r="E338" s="45"/>
      <c r="F338" s="52"/>
      <c r="G338" s="46" t="s">
        <v>263</v>
      </c>
      <c r="H338" s="49">
        <v>413160</v>
      </c>
      <c r="M338" t="s">
        <v>263</v>
      </c>
      <c r="P338">
        <v>366600</v>
      </c>
      <c r="Q338">
        <v>0</v>
      </c>
      <c r="R338">
        <v>366600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</row>
    <row r="339" spans="1:30" ht="15.75">
      <c r="A339" s="38"/>
      <c r="B339" s="44"/>
      <c r="C339" s="45"/>
      <c r="D339" s="45"/>
      <c r="E339" s="45"/>
      <c r="F339" s="52"/>
      <c r="G339" s="46" t="s">
        <v>264</v>
      </c>
      <c r="H339" s="49">
        <v>482460</v>
      </c>
      <c r="M339" t="s">
        <v>264</v>
      </c>
      <c r="P339">
        <v>351000</v>
      </c>
      <c r="Q339">
        <v>0</v>
      </c>
      <c r="R339">
        <v>0</v>
      </c>
      <c r="S339">
        <v>0</v>
      </c>
      <c r="T339">
        <v>25000</v>
      </c>
      <c r="U339">
        <v>0</v>
      </c>
      <c r="V339">
        <v>0</v>
      </c>
      <c r="W339">
        <v>0</v>
      </c>
      <c r="X339">
        <v>0</v>
      </c>
      <c r="Y339">
        <v>287500</v>
      </c>
      <c r="Z339">
        <v>0</v>
      </c>
      <c r="AA339">
        <v>0</v>
      </c>
      <c r="AB339">
        <v>0</v>
      </c>
      <c r="AC339">
        <v>38500</v>
      </c>
      <c r="AD339">
        <v>0</v>
      </c>
    </row>
    <row r="340" spans="1:30" ht="15.75">
      <c r="A340" s="38"/>
      <c r="B340" s="44"/>
      <c r="C340" s="45"/>
      <c r="D340" s="45"/>
      <c r="E340" s="45"/>
      <c r="F340" s="52"/>
      <c r="G340" s="46" t="s">
        <v>265</v>
      </c>
      <c r="H340" s="49">
        <v>143990</v>
      </c>
      <c r="M340" t="s">
        <v>265</v>
      </c>
      <c r="P340">
        <v>129500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129500</v>
      </c>
    </row>
    <row r="341" spans="1:30" ht="15.75">
      <c r="A341" s="38"/>
      <c r="B341" s="44"/>
      <c r="C341" s="45"/>
      <c r="D341" s="45"/>
      <c r="E341" s="45"/>
      <c r="F341" s="52"/>
      <c r="G341" s="46" t="s">
        <v>266</v>
      </c>
      <c r="H341" s="49">
        <v>2289100</v>
      </c>
      <c r="M341" t="s">
        <v>310</v>
      </c>
      <c r="P341">
        <v>3502800</v>
      </c>
      <c r="Q341">
        <v>0</v>
      </c>
      <c r="R341">
        <v>283500</v>
      </c>
      <c r="S341">
        <v>0</v>
      </c>
      <c r="T341">
        <v>118500</v>
      </c>
      <c r="U341">
        <v>0</v>
      </c>
      <c r="V341">
        <v>2911500</v>
      </c>
      <c r="W341">
        <v>0</v>
      </c>
      <c r="X341">
        <v>0</v>
      </c>
      <c r="Y341">
        <v>0</v>
      </c>
      <c r="Z341">
        <v>82100</v>
      </c>
      <c r="AA341">
        <v>0</v>
      </c>
      <c r="AB341">
        <v>0</v>
      </c>
      <c r="AC341">
        <v>107200</v>
      </c>
      <c r="AD341">
        <v>0</v>
      </c>
    </row>
    <row r="342" spans="1:30" ht="15.75">
      <c r="A342" s="38"/>
      <c r="B342" s="44"/>
      <c r="C342" s="45"/>
      <c r="D342" s="45"/>
      <c r="E342" s="45"/>
      <c r="F342" s="52"/>
      <c r="G342" s="46" t="s">
        <v>267</v>
      </c>
      <c r="H342" s="49">
        <v>0</v>
      </c>
      <c r="M342" t="s">
        <v>267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</row>
    <row r="343" spans="1:30" ht="15.75">
      <c r="A343" s="38"/>
      <c r="B343" s="44"/>
      <c r="C343" s="45"/>
      <c r="D343" s="45"/>
      <c r="E343" s="45"/>
      <c r="F343" s="52"/>
      <c r="G343" s="46" t="s">
        <v>268</v>
      </c>
      <c r="H343" s="49">
        <v>1207140</v>
      </c>
      <c r="M343" t="s">
        <v>268</v>
      </c>
      <c r="P343">
        <v>188550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188550</v>
      </c>
      <c r="AA343">
        <v>0</v>
      </c>
      <c r="AB343">
        <v>0</v>
      </c>
      <c r="AC343">
        <v>0</v>
      </c>
      <c r="AD343">
        <v>0</v>
      </c>
    </row>
    <row r="344" spans="1:30" ht="15.75">
      <c r="A344" s="38"/>
      <c r="B344" s="44"/>
      <c r="C344" s="45"/>
      <c r="D344" s="45"/>
      <c r="E344" s="45"/>
      <c r="F344" s="52"/>
      <c r="G344" s="46" t="s">
        <v>269</v>
      </c>
      <c r="H344" s="49">
        <v>0</v>
      </c>
      <c r="M344" t="s">
        <v>269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</row>
    <row r="345" spans="1:30" ht="15.75">
      <c r="A345" s="38"/>
      <c r="B345" s="44"/>
      <c r="C345" s="45"/>
      <c r="D345" s="45"/>
      <c r="E345" s="45"/>
      <c r="F345" s="52"/>
      <c r="G345" s="46" t="s">
        <v>270</v>
      </c>
      <c r="H345" s="49">
        <v>0</v>
      </c>
      <c r="K345" t="s">
        <v>304</v>
      </c>
      <c r="M345" t="s">
        <v>311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</row>
    <row r="346" spans="1:30" ht="15.75">
      <c r="A346" s="38"/>
      <c r="B346" s="44"/>
      <c r="C346" s="45"/>
      <c r="D346" s="45"/>
      <c r="E346" s="45"/>
      <c r="F346" s="52"/>
      <c r="G346" s="46" t="s">
        <v>271</v>
      </c>
      <c r="H346" s="49">
        <v>13145385</v>
      </c>
      <c r="M346" t="s">
        <v>271</v>
      </c>
      <c r="P346">
        <v>38039410</v>
      </c>
      <c r="Q346">
        <v>147560</v>
      </c>
      <c r="R346">
        <v>323400</v>
      </c>
      <c r="S346">
        <v>425000</v>
      </c>
      <c r="T346">
        <v>0</v>
      </c>
      <c r="U346">
        <v>1935000</v>
      </c>
      <c r="V346">
        <v>0</v>
      </c>
      <c r="W346">
        <v>0</v>
      </c>
      <c r="X346">
        <v>33989000</v>
      </c>
      <c r="Y346">
        <v>740000</v>
      </c>
      <c r="Z346">
        <v>479450</v>
      </c>
      <c r="AA346">
        <v>0</v>
      </c>
      <c r="AB346">
        <v>0</v>
      </c>
      <c r="AC346">
        <v>0</v>
      </c>
      <c r="AD346">
        <v>0</v>
      </c>
    </row>
    <row r="347" spans="1:30" ht="15.75">
      <c r="A347" s="38"/>
      <c r="B347" s="44"/>
      <c r="C347" s="45"/>
      <c r="D347" s="45"/>
      <c r="E347" s="45"/>
      <c r="F347" s="52"/>
      <c r="G347" s="46" t="s">
        <v>272</v>
      </c>
      <c r="H347" s="49">
        <v>0</v>
      </c>
      <c r="M347" t="s">
        <v>312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</row>
    <row r="348" spans="1:30" ht="15.75">
      <c r="A348" s="38"/>
      <c r="B348" s="44"/>
      <c r="C348" s="45"/>
      <c r="D348" s="45"/>
      <c r="E348" s="45"/>
      <c r="F348" s="52"/>
      <c r="G348" s="46" t="s">
        <v>273</v>
      </c>
      <c r="H348" s="49">
        <v>7126416.000000001</v>
      </c>
      <c r="M348" t="s">
        <v>273</v>
      </c>
      <c r="P348">
        <v>14708490</v>
      </c>
      <c r="Q348">
        <v>520640</v>
      </c>
      <c r="R348">
        <v>773500</v>
      </c>
      <c r="S348">
        <v>0</v>
      </c>
      <c r="T348">
        <v>0</v>
      </c>
      <c r="U348">
        <v>0</v>
      </c>
      <c r="V348">
        <v>4750600</v>
      </c>
      <c r="W348">
        <v>396000</v>
      </c>
      <c r="X348">
        <v>6816000</v>
      </c>
      <c r="Y348">
        <v>0</v>
      </c>
      <c r="Z348">
        <v>0</v>
      </c>
      <c r="AA348">
        <v>0</v>
      </c>
      <c r="AB348">
        <v>286650</v>
      </c>
      <c r="AC348">
        <v>306000</v>
      </c>
      <c r="AD348">
        <v>859100</v>
      </c>
    </row>
    <row r="349" spans="1:30" ht="15.75">
      <c r="A349" s="38"/>
      <c r="B349" s="44"/>
      <c r="C349" s="45"/>
      <c r="D349" s="45"/>
      <c r="E349" s="45"/>
      <c r="F349" s="52"/>
      <c r="G349" s="46" t="s">
        <v>274</v>
      </c>
      <c r="H349" s="49">
        <v>5947821.000000001</v>
      </c>
      <c r="M349" t="s">
        <v>274</v>
      </c>
      <c r="P349">
        <v>59491510</v>
      </c>
      <c r="Q349">
        <v>129810</v>
      </c>
      <c r="R349">
        <v>0</v>
      </c>
      <c r="S349">
        <v>0</v>
      </c>
      <c r="T349">
        <v>0</v>
      </c>
      <c r="U349">
        <v>220000</v>
      </c>
      <c r="V349">
        <v>2644000</v>
      </c>
      <c r="W349">
        <v>1966500</v>
      </c>
      <c r="X349">
        <v>54052000</v>
      </c>
      <c r="Y349">
        <v>0</v>
      </c>
      <c r="Z349">
        <v>0</v>
      </c>
      <c r="AA349">
        <v>0</v>
      </c>
      <c r="AB349">
        <v>433000</v>
      </c>
      <c r="AC349">
        <v>0</v>
      </c>
      <c r="AD349">
        <v>46200</v>
      </c>
    </row>
    <row r="350" spans="1:30" ht="15.75">
      <c r="A350" s="38"/>
      <c r="B350" s="44"/>
      <c r="C350" s="45"/>
      <c r="D350" s="45"/>
      <c r="E350" s="45"/>
      <c r="F350" s="52"/>
      <c r="G350" s="46" t="s">
        <v>275</v>
      </c>
      <c r="H350" s="49">
        <v>677600</v>
      </c>
      <c r="M350" t="s">
        <v>275</v>
      </c>
      <c r="P350">
        <v>864000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864000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</row>
    <row r="351" spans="1:30" ht="15.75">
      <c r="A351" s="38"/>
      <c r="B351" s="44"/>
      <c r="C351" s="45"/>
      <c r="D351" s="45"/>
      <c r="E351" s="45"/>
      <c r="F351" s="52"/>
      <c r="G351" s="46" t="s">
        <v>276</v>
      </c>
      <c r="H351" s="49">
        <v>11827672.999999998</v>
      </c>
      <c r="M351" t="s">
        <v>276</v>
      </c>
      <c r="P351">
        <v>27669460</v>
      </c>
      <c r="Q351">
        <v>336360</v>
      </c>
      <c r="R351">
        <v>338500</v>
      </c>
      <c r="S351">
        <v>0</v>
      </c>
      <c r="T351">
        <v>87000</v>
      </c>
      <c r="U351">
        <v>556500</v>
      </c>
      <c r="V351">
        <v>6758500</v>
      </c>
      <c r="W351">
        <v>1277500</v>
      </c>
      <c r="X351">
        <v>17274000</v>
      </c>
      <c r="Y351">
        <v>0</v>
      </c>
      <c r="Z351">
        <v>58000</v>
      </c>
      <c r="AA351">
        <v>0</v>
      </c>
      <c r="AB351">
        <v>424200</v>
      </c>
      <c r="AC351">
        <v>136350</v>
      </c>
      <c r="AD351">
        <v>422550</v>
      </c>
    </row>
    <row r="352" spans="1:30" ht="15.75">
      <c r="A352" s="38"/>
      <c r="B352" s="44"/>
      <c r="C352" s="45"/>
      <c r="D352" s="45"/>
      <c r="E352" s="45"/>
      <c r="F352" s="52"/>
      <c r="G352" s="46" t="s">
        <v>277</v>
      </c>
      <c r="H352" s="49">
        <v>4527919</v>
      </c>
      <c r="M352" t="s">
        <v>313</v>
      </c>
      <c r="P352">
        <v>5473150</v>
      </c>
      <c r="Q352">
        <v>118550</v>
      </c>
      <c r="R352">
        <v>409500</v>
      </c>
      <c r="S352">
        <v>0</v>
      </c>
      <c r="T352">
        <v>0</v>
      </c>
      <c r="U352">
        <v>577500</v>
      </c>
      <c r="V352">
        <v>3621200</v>
      </c>
      <c r="W352">
        <v>568100</v>
      </c>
      <c r="X352">
        <v>0</v>
      </c>
      <c r="Y352">
        <v>0</v>
      </c>
      <c r="Z352">
        <v>0</v>
      </c>
      <c r="AA352">
        <v>0</v>
      </c>
      <c r="AB352">
        <v>178300</v>
      </c>
      <c r="AC352">
        <v>0</v>
      </c>
      <c r="AD352">
        <v>0</v>
      </c>
    </row>
    <row r="353" spans="1:30" ht="15.75">
      <c r="A353" s="38"/>
      <c r="B353" s="44"/>
      <c r="C353" s="45"/>
      <c r="D353" s="45"/>
      <c r="E353" s="45"/>
      <c r="F353" s="52"/>
      <c r="G353" s="46" t="s">
        <v>278</v>
      </c>
      <c r="H353" s="49">
        <v>0</v>
      </c>
      <c r="M353" t="s">
        <v>278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</row>
    <row r="354" spans="1:30" ht="15.75">
      <c r="A354" s="38"/>
      <c r="B354" s="44"/>
      <c r="C354" s="45"/>
      <c r="D354" s="45"/>
      <c r="E354" s="45"/>
      <c r="F354" s="52"/>
      <c r="G354" s="46" t="s">
        <v>279</v>
      </c>
      <c r="H354" s="49">
        <v>27121225.999999996</v>
      </c>
      <c r="M354" t="s">
        <v>314</v>
      </c>
      <c r="P354">
        <v>152994290</v>
      </c>
      <c r="Q354">
        <v>322340</v>
      </c>
      <c r="R354">
        <v>23800</v>
      </c>
      <c r="S354">
        <v>0</v>
      </c>
      <c r="T354">
        <v>0</v>
      </c>
      <c r="U354">
        <v>924000</v>
      </c>
      <c r="V354">
        <v>8535300</v>
      </c>
      <c r="W354">
        <v>1860000</v>
      </c>
      <c r="X354">
        <v>138842500</v>
      </c>
      <c r="Y354">
        <v>0</v>
      </c>
      <c r="Z354">
        <v>150350</v>
      </c>
      <c r="AA354">
        <v>0</v>
      </c>
      <c r="AB354">
        <v>1802500</v>
      </c>
      <c r="AC354">
        <v>241500</v>
      </c>
      <c r="AD354">
        <v>292000</v>
      </c>
    </row>
    <row r="355" spans="1:30" ht="15.75">
      <c r="A355" s="38"/>
      <c r="B355" s="44"/>
      <c r="C355" s="45"/>
      <c r="D355" s="45"/>
      <c r="E355" s="45"/>
      <c r="F355" s="52"/>
      <c r="G355" s="46" t="s">
        <v>280</v>
      </c>
      <c r="H355" s="49">
        <v>0</v>
      </c>
      <c r="M355" t="s">
        <v>280</v>
      </c>
      <c r="P355">
        <v>39260</v>
      </c>
      <c r="Q355">
        <v>39260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</row>
    <row r="356" spans="1:30" ht="15.75">
      <c r="A356" s="38"/>
      <c r="B356" s="44"/>
      <c r="C356" s="45"/>
      <c r="D356" s="45"/>
      <c r="E356" s="45"/>
      <c r="F356" s="52"/>
      <c r="G356" s="46" t="s">
        <v>281</v>
      </c>
      <c r="H356" s="49">
        <v>0</v>
      </c>
      <c r="K356" t="s">
        <v>304</v>
      </c>
      <c r="M356" t="s">
        <v>281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</row>
    <row r="357" spans="1:30" ht="15.75">
      <c r="A357" s="38"/>
      <c r="B357" s="44"/>
      <c r="C357" s="45"/>
      <c r="D357" s="45"/>
      <c r="E357" s="45"/>
      <c r="F357" s="52"/>
      <c r="G357" s="46" t="s">
        <v>282</v>
      </c>
      <c r="H357" s="49">
        <v>24550570</v>
      </c>
      <c r="M357" t="s">
        <v>282</v>
      </c>
      <c r="P357">
        <v>63360890</v>
      </c>
      <c r="Q357">
        <v>399060</v>
      </c>
      <c r="R357">
        <v>232600</v>
      </c>
      <c r="S357">
        <v>834500</v>
      </c>
      <c r="T357">
        <v>218400</v>
      </c>
      <c r="U357">
        <v>1452000</v>
      </c>
      <c r="V357">
        <v>6816600</v>
      </c>
      <c r="W357">
        <v>2511000</v>
      </c>
      <c r="X357">
        <v>46723500</v>
      </c>
      <c r="Y357">
        <v>832000</v>
      </c>
      <c r="Z357">
        <v>487400</v>
      </c>
      <c r="AA357">
        <v>0</v>
      </c>
      <c r="AB357">
        <v>1566130</v>
      </c>
      <c r="AC357">
        <v>59200</v>
      </c>
      <c r="AD357">
        <v>1228500</v>
      </c>
    </row>
    <row r="358" spans="1:30" ht="15.75">
      <c r="A358" s="38"/>
      <c r="B358" s="44"/>
      <c r="C358" s="45"/>
      <c r="D358" s="45"/>
      <c r="E358" s="45"/>
      <c r="F358" s="52"/>
      <c r="G358" s="46" t="s">
        <v>283</v>
      </c>
      <c r="H358" s="49">
        <v>0</v>
      </c>
      <c r="M358" t="s">
        <v>283</v>
      </c>
      <c r="P358">
        <v>127500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127500</v>
      </c>
      <c r="AA358">
        <v>0</v>
      </c>
      <c r="AB358">
        <v>0</v>
      </c>
      <c r="AC358">
        <v>0</v>
      </c>
      <c r="AD358">
        <v>0</v>
      </c>
    </row>
    <row r="359" spans="1:30" ht="15.75">
      <c r="A359" s="38"/>
      <c r="B359" s="44"/>
      <c r="C359" s="45"/>
      <c r="D359" s="45"/>
      <c r="E359" s="45"/>
      <c r="F359" s="52"/>
      <c r="G359" s="46" t="s">
        <v>284</v>
      </c>
      <c r="H359" s="49">
        <v>1266650</v>
      </c>
      <c r="M359" t="s">
        <v>284</v>
      </c>
      <c r="P359">
        <v>2309700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2205700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104000</v>
      </c>
      <c r="AD359">
        <v>0</v>
      </c>
    </row>
    <row r="360" spans="1:30" ht="15.75">
      <c r="A360" s="38"/>
      <c r="B360" s="44"/>
      <c r="C360" s="45"/>
      <c r="D360" s="45"/>
      <c r="E360" s="45"/>
      <c r="F360" s="52"/>
      <c r="G360" s="46" t="s">
        <v>208</v>
      </c>
      <c r="H360" s="49">
        <v>52034279</v>
      </c>
      <c r="M360" t="s">
        <v>315</v>
      </c>
      <c r="P360">
        <v>192818750</v>
      </c>
      <c r="Q360">
        <v>337250</v>
      </c>
      <c r="R360">
        <v>544400</v>
      </c>
      <c r="S360">
        <v>2144000</v>
      </c>
      <c r="T360">
        <v>448800.0000000001</v>
      </c>
      <c r="U360">
        <v>13626000</v>
      </c>
      <c r="V360">
        <v>11530200</v>
      </c>
      <c r="W360">
        <v>2274600</v>
      </c>
      <c r="X360">
        <v>159092000</v>
      </c>
      <c r="Y360">
        <v>1212000</v>
      </c>
      <c r="Z360">
        <v>209350</v>
      </c>
      <c r="AA360">
        <v>0</v>
      </c>
      <c r="AB360">
        <v>887150</v>
      </c>
      <c r="AC360">
        <v>78400</v>
      </c>
      <c r="AD360">
        <v>434600</v>
      </c>
    </row>
    <row r="361" spans="1:30" ht="15.75">
      <c r="A361" s="38"/>
      <c r="B361" s="44"/>
      <c r="C361" s="45"/>
      <c r="D361" s="45"/>
      <c r="E361" s="45"/>
      <c r="F361" s="52" t="s">
        <v>285</v>
      </c>
      <c r="G361" s="46" t="s">
        <v>286</v>
      </c>
      <c r="H361" s="49">
        <v>250140</v>
      </c>
      <c r="K361" t="s">
        <v>316</v>
      </c>
      <c r="M361" t="s">
        <v>286</v>
      </c>
      <c r="P361">
        <v>249000</v>
      </c>
      <c r="Q361">
        <v>0</v>
      </c>
      <c r="R361">
        <v>189000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60000</v>
      </c>
      <c r="AD361">
        <v>0</v>
      </c>
    </row>
    <row r="362" spans="1:30" ht="15.75">
      <c r="A362" s="38"/>
      <c r="B362" s="44"/>
      <c r="C362" s="45"/>
      <c r="D362" s="45"/>
      <c r="E362" s="45"/>
      <c r="F362" s="52"/>
      <c r="G362" s="46" t="s">
        <v>287</v>
      </c>
      <c r="H362" s="49">
        <v>16413496</v>
      </c>
      <c r="M362" t="s">
        <v>317</v>
      </c>
      <c r="P362">
        <v>14363870</v>
      </c>
      <c r="Q362">
        <v>3415920</v>
      </c>
      <c r="R362">
        <v>311500</v>
      </c>
      <c r="S362">
        <v>0</v>
      </c>
      <c r="T362">
        <v>535500</v>
      </c>
      <c r="U362">
        <v>386400</v>
      </c>
      <c r="V362">
        <v>7182600</v>
      </c>
      <c r="W362">
        <v>182000</v>
      </c>
      <c r="X362">
        <v>0</v>
      </c>
      <c r="Y362">
        <v>0</v>
      </c>
      <c r="Z362">
        <v>0</v>
      </c>
      <c r="AA362">
        <v>0</v>
      </c>
      <c r="AB362">
        <v>793450</v>
      </c>
      <c r="AC362">
        <v>852500</v>
      </c>
      <c r="AD362">
        <v>704000</v>
      </c>
    </row>
    <row r="363" spans="1:30" ht="15.75">
      <c r="A363" s="38"/>
      <c r="B363" s="44"/>
      <c r="C363" s="45"/>
      <c r="D363" s="45"/>
      <c r="E363" s="45"/>
      <c r="F363" s="52"/>
      <c r="G363" s="46" t="s">
        <v>288</v>
      </c>
      <c r="H363" s="49">
        <v>1130690</v>
      </c>
      <c r="M363" t="s">
        <v>288</v>
      </c>
      <c r="P363">
        <v>713150</v>
      </c>
      <c r="Q363">
        <v>0</v>
      </c>
      <c r="R363">
        <v>235600</v>
      </c>
      <c r="S363">
        <v>0</v>
      </c>
      <c r="T363">
        <v>0</v>
      </c>
      <c r="U363">
        <v>0</v>
      </c>
      <c r="V363">
        <v>0</v>
      </c>
      <c r="W363">
        <v>294000</v>
      </c>
      <c r="X363">
        <v>0</v>
      </c>
      <c r="Y363">
        <v>0</v>
      </c>
      <c r="Z363">
        <v>183550</v>
      </c>
      <c r="AA363">
        <v>0</v>
      </c>
      <c r="AB363">
        <v>0</v>
      </c>
      <c r="AC363">
        <v>0</v>
      </c>
      <c r="AD363">
        <v>0</v>
      </c>
    </row>
    <row r="364" spans="1:30" ht="15.75">
      <c r="A364" s="38"/>
      <c r="B364" s="44"/>
      <c r="C364" s="45"/>
      <c r="D364" s="45"/>
      <c r="E364" s="45"/>
      <c r="F364" s="52"/>
      <c r="G364" s="46" t="s">
        <v>289</v>
      </c>
      <c r="H364" s="49">
        <v>1811480</v>
      </c>
      <c r="M364" t="s">
        <v>318</v>
      </c>
      <c r="P364">
        <v>2050980</v>
      </c>
      <c r="Q364">
        <v>357480</v>
      </c>
      <c r="R364">
        <v>167100</v>
      </c>
      <c r="S364">
        <v>0</v>
      </c>
      <c r="T364">
        <v>302000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546900</v>
      </c>
      <c r="AC364">
        <v>109500</v>
      </c>
      <c r="AD364">
        <v>568000</v>
      </c>
    </row>
    <row r="365" spans="1:30" ht="15.75">
      <c r="A365" s="38"/>
      <c r="B365" s="44"/>
      <c r="C365" s="45"/>
      <c r="D365" s="45"/>
      <c r="E365" s="45"/>
      <c r="F365" s="52" t="s">
        <v>290</v>
      </c>
      <c r="G365" s="46" t="s">
        <v>228</v>
      </c>
      <c r="H365" s="49">
        <v>47300</v>
      </c>
      <c r="K365" t="s">
        <v>108</v>
      </c>
      <c r="M365" t="s">
        <v>228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</row>
    <row r="366" spans="1:30" ht="15.75">
      <c r="A366" s="38"/>
      <c r="B366" s="44"/>
      <c r="C366" s="45"/>
      <c r="D366" s="45"/>
      <c r="E366" s="45"/>
      <c r="F366" s="52"/>
      <c r="G366" s="46" t="s">
        <v>291</v>
      </c>
      <c r="H366" s="49">
        <v>44000</v>
      </c>
      <c r="M366" t="s">
        <v>319</v>
      </c>
      <c r="P366">
        <v>97600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97600</v>
      </c>
      <c r="AD366">
        <v>0</v>
      </c>
    </row>
    <row r="367" spans="1:30" ht="15.75">
      <c r="A367" s="38"/>
      <c r="B367" s="44"/>
      <c r="C367" s="45"/>
      <c r="D367" s="45"/>
      <c r="E367" s="45"/>
      <c r="F367" s="52"/>
      <c r="G367" s="46" t="s">
        <v>119</v>
      </c>
      <c r="H367" s="49">
        <v>0</v>
      </c>
      <c r="M367" t="s">
        <v>119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</row>
    <row r="368" spans="1:30" ht="15.75">
      <c r="A368" s="38"/>
      <c r="B368" s="44"/>
      <c r="C368" s="45"/>
      <c r="D368" s="45"/>
      <c r="E368" s="45"/>
      <c r="F368" s="52" t="s">
        <v>292</v>
      </c>
      <c r="G368" s="46" t="s">
        <v>293</v>
      </c>
      <c r="H368" s="49">
        <v>0</v>
      </c>
      <c r="K368" t="s">
        <v>120</v>
      </c>
      <c r="M368" t="s">
        <v>293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</row>
    <row r="369" spans="1:30" ht="15.75">
      <c r="A369" s="38"/>
      <c r="B369" s="44"/>
      <c r="C369" s="45"/>
      <c r="D369" s="45"/>
      <c r="E369" s="45"/>
      <c r="F369" s="52"/>
      <c r="G369" s="46" t="s">
        <v>294</v>
      </c>
      <c r="H369" s="49">
        <v>0</v>
      </c>
      <c r="M369" t="s">
        <v>320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</row>
    <row r="370" spans="1:30" ht="15.75">
      <c r="A370" s="38"/>
      <c r="B370" s="44"/>
      <c r="C370" s="45"/>
      <c r="D370" s="45"/>
      <c r="E370" s="45"/>
      <c r="F370" s="52"/>
      <c r="G370" s="46" t="s">
        <v>295</v>
      </c>
      <c r="H370" s="49">
        <v>0</v>
      </c>
      <c r="M370" t="s">
        <v>295</v>
      </c>
      <c r="P370">
        <v>57000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57000</v>
      </c>
      <c r="AD370">
        <v>0</v>
      </c>
    </row>
    <row r="371" spans="1:30" ht="15.75">
      <c r="A371" s="38"/>
      <c r="B371" s="44"/>
      <c r="C371" s="45"/>
      <c r="D371" s="45"/>
      <c r="E371" s="45"/>
      <c r="F371" s="52"/>
      <c r="G371" s="46" t="s">
        <v>296</v>
      </c>
      <c r="H371" s="49">
        <v>131274</v>
      </c>
      <c r="M371" t="s">
        <v>321</v>
      </c>
      <c r="P371">
        <v>99100</v>
      </c>
      <c r="Q371">
        <v>99100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</row>
    <row r="372" spans="1:30" ht="15.75">
      <c r="A372" s="38"/>
      <c r="B372" s="44"/>
      <c r="C372" s="45"/>
      <c r="D372" s="45"/>
      <c r="E372" s="45"/>
      <c r="F372" s="52"/>
      <c r="G372" s="46" t="s">
        <v>120</v>
      </c>
      <c r="H372" s="49">
        <v>0</v>
      </c>
      <c r="M372" t="s">
        <v>120</v>
      </c>
      <c r="P372">
        <v>2800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2800</v>
      </c>
      <c r="AD372">
        <v>0</v>
      </c>
    </row>
    <row r="373" spans="1:8" ht="15.75">
      <c r="A373" s="38"/>
      <c r="B373" s="45"/>
      <c r="C373" s="45"/>
      <c r="D373" s="45"/>
      <c r="E373" s="45"/>
      <c r="F373" s="52"/>
      <c r="G373" s="46"/>
      <c r="H373" s="49"/>
    </row>
    <row r="374" spans="1:8" ht="15.75">
      <c r="A374" s="65"/>
      <c r="B374" s="66" t="s">
        <v>344</v>
      </c>
      <c r="C374" s="66"/>
      <c r="D374" s="66"/>
      <c r="E374" s="66"/>
      <c r="F374" s="66"/>
      <c r="G374" s="67"/>
      <c r="H374" s="68">
        <v>18127</v>
      </c>
    </row>
    <row r="375" spans="1:30" ht="15.75">
      <c r="A375" s="65"/>
      <c r="B375" s="66"/>
      <c r="C375" s="69" t="s">
        <v>149</v>
      </c>
      <c r="D375" s="66"/>
      <c r="E375" s="66"/>
      <c r="F375" s="66"/>
      <c r="G375" s="67"/>
      <c r="H375" s="70">
        <v>13231</v>
      </c>
      <c r="P375">
        <v>13595</v>
      </c>
      <c r="Q375">
        <v>1841</v>
      </c>
      <c r="R375">
        <v>636</v>
      </c>
      <c r="T375">
        <v>1698</v>
      </c>
      <c r="V375">
        <v>2821</v>
      </c>
      <c r="AA375">
        <v>265</v>
      </c>
      <c r="AB375">
        <v>398</v>
      </c>
      <c r="AC375">
        <v>3302</v>
      </c>
      <c r="AD375">
        <v>2634</v>
      </c>
    </row>
    <row r="376" spans="1:30" ht="15.75">
      <c r="A376" s="65"/>
      <c r="B376" s="66"/>
      <c r="C376" s="69" t="s">
        <v>236</v>
      </c>
      <c r="D376" s="66"/>
      <c r="E376" s="66"/>
      <c r="F376" s="66"/>
      <c r="G376" s="67"/>
      <c r="H376" s="70">
        <v>4896</v>
      </c>
      <c r="P376">
        <v>5821</v>
      </c>
      <c r="Q376">
        <v>224</v>
      </c>
      <c r="R376">
        <v>242</v>
      </c>
      <c r="S376">
        <v>103</v>
      </c>
      <c r="T376">
        <v>495</v>
      </c>
      <c r="U376">
        <v>285</v>
      </c>
      <c r="V376">
        <v>484</v>
      </c>
      <c r="W376">
        <v>725</v>
      </c>
      <c r="X376">
        <v>1038</v>
      </c>
      <c r="Y376">
        <v>677</v>
      </c>
      <c r="Z376">
        <v>355</v>
      </c>
      <c r="AA376">
        <v>0</v>
      </c>
      <c r="AB376">
        <v>167</v>
      </c>
      <c r="AC376">
        <v>514</v>
      </c>
      <c r="AD376">
        <v>512</v>
      </c>
    </row>
    <row r="377" spans="1:16" ht="15.75">
      <c r="A377" s="65"/>
      <c r="B377" s="66"/>
      <c r="C377" s="69"/>
      <c r="D377" s="66"/>
      <c r="E377" s="66"/>
      <c r="F377" s="66"/>
      <c r="G377" s="67"/>
      <c r="H377" s="70"/>
      <c r="K377" t="s">
        <v>0</v>
      </c>
      <c r="P377" t="s">
        <v>1</v>
      </c>
    </row>
    <row r="378" spans="1:11" ht="15.75">
      <c r="A378" s="65"/>
      <c r="B378" s="71" t="s">
        <v>345</v>
      </c>
      <c r="C378" s="71"/>
      <c r="D378" s="71"/>
      <c r="E378" s="71"/>
      <c r="F378" s="71"/>
      <c r="G378" s="67"/>
      <c r="H378" s="68">
        <v>20569</v>
      </c>
      <c r="K378" t="s">
        <v>2</v>
      </c>
    </row>
    <row r="379" spans="1:30" ht="15.75">
      <c r="A379" s="65"/>
      <c r="B379" s="71"/>
      <c r="C379" s="71" t="s">
        <v>149</v>
      </c>
      <c r="D379" s="71"/>
      <c r="E379" s="71"/>
      <c r="F379" s="71"/>
      <c r="G379" s="67"/>
      <c r="H379" s="68">
        <v>15298</v>
      </c>
      <c r="K379" t="s">
        <v>1</v>
      </c>
      <c r="P379">
        <v>14592</v>
      </c>
      <c r="Q379">
        <v>2354</v>
      </c>
      <c r="R379">
        <v>640</v>
      </c>
      <c r="T379">
        <v>1305</v>
      </c>
      <c r="V379">
        <v>2449</v>
      </c>
      <c r="AA379">
        <v>430</v>
      </c>
      <c r="AB379">
        <v>434</v>
      </c>
      <c r="AC379">
        <v>4661</v>
      </c>
      <c r="AD379">
        <v>2319</v>
      </c>
    </row>
    <row r="380" spans="1:30" ht="15.75">
      <c r="A380" s="65"/>
      <c r="B380" s="72"/>
      <c r="C380" s="66"/>
      <c r="D380" s="84" t="s">
        <v>419</v>
      </c>
      <c r="E380" s="84"/>
      <c r="F380" s="84"/>
      <c r="G380" s="85"/>
      <c r="H380" s="86">
        <v>650</v>
      </c>
      <c r="K380" t="s">
        <v>405</v>
      </c>
      <c r="L380" t="s">
        <v>406</v>
      </c>
      <c r="M380" t="s">
        <v>4</v>
      </c>
      <c r="P380">
        <v>4800</v>
      </c>
      <c r="Q380">
        <v>1035</v>
      </c>
      <c r="R380">
        <v>257</v>
      </c>
      <c r="T380">
        <v>50</v>
      </c>
      <c r="V380">
        <v>727</v>
      </c>
      <c r="AA380">
        <v>224</v>
      </c>
      <c r="AB380">
        <v>147</v>
      </c>
      <c r="AC380">
        <v>1633</v>
      </c>
      <c r="AD380">
        <v>727</v>
      </c>
    </row>
    <row r="381" spans="1:30" ht="15.75">
      <c r="A381" s="65"/>
      <c r="B381" s="72"/>
      <c r="C381" s="66"/>
      <c r="D381" s="69"/>
      <c r="E381" s="69" t="s">
        <v>346</v>
      </c>
      <c r="F381" s="69"/>
      <c r="G381" s="67"/>
      <c r="H381" s="70">
        <v>723</v>
      </c>
      <c r="M381" t="s">
        <v>346</v>
      </c>
      <c r="P381">
        <v>1000</v>
      </c>
      <c r="Q381">
        <v>295</v>
      </c>
      <c r="R381">
        <v>0</v>
      </c>
      <c r="T381">
        <v>0</v>
      </c>
      <c r="V381">
        <v>0</v>
      </c>
      <c r="AA381">
        <v>0</v>
      </c>
      <c r="AB381">
        <v>0</v>
      </c>
      <c r="AC381">
        <v>705</v>
      </c>
      <c r="AD381">
        <v>0</v>
      </c>
    </row>
    <row r="382" spans="1:30" ht="15.75">
      <c r="A382" s="65"/>
      <c r="B382" s="72"/>
      <c r="C382" s="66"/>
      <c r="D382" s="69"/>
      <c r="E382" s="69" t="s">
        <v>347</v>
      </c>
      <c r="F382" s="69"/>
      <c r="G382" s="67"/>
      <c r="H382" s="70">
        <v>1242</v>
      </c>
      <c r="M382" t="s">
        <v>407</v>
      </c>
      <c r="N382" t="s">
        <v>359</v>
      </c>
      <c r="P382">
        <v>1000</v>
      </c>
      <c r="Q382">
        <v>229</v>
      </c>
      <c r="R382">
        <v>76</v>
      </c>
      <c r="T382">
        <v>0</v>
      </c>
      <c r="V382">
        <v>0</v>
      </c>
      <c r="AA382">
        <v>125</v>
      </c>
      <c r="AB382">
        <v>75</v>
      </c>
      <c r="AC382">
        <v>495</v>
      </c>
      <c r="AD382">
        <v>0</v>
      </c>
    </row>
    <row r="383" spans="1:30" ht="15.75">
      <c r="A383" s="65"/>
      <c r="B383" s="72"/>
      <c r="C383" s="66"/>
      <c r="D383" s="69"/>
      <c r="E383" s="69" t="s">
        <v>348</v>
      </c>
      <c r="F383" s="69"/>
      <c r="G383" s="67"/>
      <c r="H383" s="70">
        <v>1772</v>
      </c>
      <c r="N383" t="s">
        <v>360</v>
      </c>
      <c r="P383">
        <v>1484</v>
      </c>
      <c r="Q383">
        <v>126</v>
      </c>
      <c r="R383">
        <v>112</v>
      </c>
      <c r="T383">
        <v>50</v>
      </c>
      <c r="V383">
        <v>344</v>
      </c>
      <c r="AA383">
        <v>75</v>
      </c>
      <c r="AB383">
        <v>37</v>
      </c>
      <c r="AC383">
        <v>396</v>
      </c>
      <c r="AD383">
        <v>344</v>
      </c>
    </row>
    <row r="384" spans="1:30" ht="15.75">
      <c r="A384" s="65"/>
      <c r="B384" s="72"/>
      <c r="C384" s="66"/>
      <c r="D384" s="69"/>
      <c r="E384" s="69" t="s">
        <v>349</v>
      </c>
      <c r="F384" s="69"/>
      <c r="G384" s="67"/>
      <c r="H384" s="70">
        <v>1374</v>
      </c>
      <c r="N384" t="s">
        <v>361</v>
      </c>
      <c r="P384">
        <v>1316</v>
      </c>
      <c r="Q384">
        <v>385</v>
      </c>
      <c r="R384">
        <v>69</v>
      </c>
      <c r="T384">
        <v>0</v>
      </c>
      <c r="V384">
        <v>383</v>
      </c>
      <c r="AA384">
        <v>24</v>
      </c>
      <c r="AB384">
        <v>35</v>
      </c>
      <c r="AC384">
        <v>37</v>
      </c>
      <c r="AD384">
        <v>383</v>
      </c>
    </row>
    <row r="385" spans="1:30" ht="15.75">
      <c r="A385" s="65"/>
      <c r="B385" s="72"/>
      <c r="C385" s="66"/>
      <c r="D385" s="84" t="s">
        <v>350</v>
      </c>
      <c r="E385" s="84"/>
      <c r="F385" s="84"/>
      <c r="G385" s="85"/>
      <c r="H385" s="86">
        <v>3069</v>
      </c>
      <c r="L385" t="s">
        <v>408</v>
      </c>
      <c r="P385">
        <v>3690</v>
      </c>
      <c r="Q385">
        <v>663</v>
      </c>
      <c r="R385">
        <v>189</v>
      </c>
      <c r="T385">
        <v>0</v>
      </c>
      <c r="V385">
        <v>519</v>
      </c>
      <c r="AA385">
        <v>90</v>
      </c>
      <c r="AB385">
        <v>92</v>
      </c>
      <c r="AC385">
        <v>1618</v>
      </c>
      <c r="AD385">
        <v>519</v>
      </c>
    </row>
    <row r="386" spans="1:30" ht="15.75">
      <c r="A386" s="65"/>
      <c r="B386" s="72"/>
      <c r="C386" s="66"/>
      <c r="D386" s="87" t="s">
        <v>351</v>
      </c>
      <c r="E386" s="84"/>
      <c r="F386" s="84"/>
      <c r="G386" s="85"/>
      <c r="H386" s="86"/>
      <c r="L386" t="s">
        <v>409</v>
      </c>
      <c r="M386" t="s">
        <v>4</v>
      </c>
      <c r="P386">
        <v>6102</v>
      </c>
      <c r="Q386">
        <v>656</v>
      </c>
      <c r="R386">
        <v>194</v>
      </c>
      <c r="T386">
        <v>1255</v>
      </c>
      <c r="V386">
        <v>1203</v>
      </c>
      <c r="AA386">
        <v>116</v>
      </c>
      <c r="AB386">
        <v>195</v>
      </c>
      <c r="AC386">
        <v>1410</v>
      </c>
      <c r="AD386">
        <v>1073</v>
      </c>
    </row>
    <row r="387" spans="1:30" ht="15.75">
      <c r="A387" s="65"/>
      <c r="B387" s="72"/>
      <c r="C387" s="66"/>
      <c r="D387" s="69"/>
      <c r="E387" s="69" t="s">
        <v>352</v>
      </c>
      <c r="F387" s="69"/>
      <c r="G387" s="67"/>
      <c r="H387" s="70">
        <v>4628</v>
      </c>
      <c r="M387" t="s">
        <v>410</v>
      </c>
      <c r="N387" t="s">
        <v>411</v>
      </c>
      <c r="O387" t="s">
        <v>412</v>
      </c>
      <c r="P387">
        <v>4467</v>
      </c>
      <c r="Q387">
        <v>472</v>
      </c>
      <c r="R387">
        <v>194</v>
      </c>
      <c r="T387">
        <v>1157</v>
      </c>
      <c r="V387">
        <v>801</v>
      </c>
      <c r="AA387">
        <v>37</v>
      </c>
      <c r="AB387">
        <v>69</v>
      </c>
      <c r="AC387">
        <v>954</v>
      </c>
      <c r="AD387">
        <v>783</v>
      </c>
    </row>
    <row r="388" spans="1:30" ht="15.75">
      <c r="A388" s="65"/>
      <c r="B388" s="72"/>
      <c r="C388" s="66"/>
      <c r="D388" s="69"/>
      <c r="E388" s="69" t="s">
        <v>353</v>
      </c>
      <c r="F388" s="69"/>
      <c r="G388" s="67"/>
      <c r="H388" s="70">
        <v>1423</v>
      </c>
      <c r="N388" t="s">
        <v>413</v>
      </c>
      <c r="O388" t="s">
        <v>412</v>
      </c>
      <c r="P388">
        <v>1068</v>
      </c>
      <c r="Q388">
        <v>91</v>
      </c>
      <c r="R388">
        <v>0</v>
      </c>
      <c r="T388">
        <v>85</v>
      </c>
      <c r="V388">
        <v>286</v>
      </c>
      <c r="AA388">
        <v>29</v>
      </c>
      <c r="AB388">
        <v>100</v>
      </c>
      <c r="AC388">
        <v>191</v>
      </c>
      <c r="AD388">
        <v>286</v>
      </c>
    </row>
    <row r="389" spans="1:30" ht="15.75">
      <c r="A389" s="65"/>
      <c r="B389" s="72"/>
      <c r="C389" s="66"/>
      <c r="D389" s="69"/>
      <c r="E389" s="69" t="s">
        <v>354</v>
      </c>
      <c r="F389" s="69"/>
      <c r="G389" s="67"/>
      <c r="H389" s="70">
        <v>279</v>
      </c>
      <c r="N389" t="s">
        <v>414</v>
      </c>
      <c r="O389" t="s">
        <v>412</v>
      </c>
      <c r="P389">
        <v>238</v>
      </c>
      <c r="Q389">
        <v>40</v>
      </c>
      <c r="R389">
        <v>0</v>
      </c>
      <c r="T389">
        <v>11</v>
      </c>
      <c r="V389">
        <v>112</v>
      </c>
      <c r="AA389">
        <v>20</v>
      </c>
      <c r="AB389">
        <v>26</v>
      </c>
      <c r="AC389">
        <v>29</v>
      </c>
      <c r="AD389">
        <v>0</v>
      </c>
    </row>
    <row r="390" spans="1:30" ht="15.75">
      <c r="A390" s="65"/>
      <c r="B390" s="72"/>
      <c r="C390" s="66"/>
      <c r="D390" s="69"/>
      <c r="E390" s="69" t="s">
        <v>355</v>
      </c>
      <c r="F390" s="69"/>
      <c r="G390" s="67"/>
      <c r="H390" s="70">
        <v>85</v>
      </c>
      <c r="N390" t="s">
        <v>415</v>
      </c>
      <c r="O390" t="s">
        <v>412</v>
      </c>
      <c r="P390">
        <v>224</v>
      </c>
      <c r="Q390">
        <v>25</v>
      </c>
      <c r="R390">
        <v>0</v>
      </c>
      <c r="T390">
        <v>2</v>
      </c>
      <c r="V390">
        <v>4</v>
      </c>
      <c r="AA390">
        <v>30</v>
      </c>
      <c r="AB390">
        <v>0</v>
      </c>
      <c r="AC390">
        <v>159</v>
      </c>
      <c r="AD390">
        <v>4</v>
      </c>
    </row>
    <row r="391" spans="1:30" ht="15.75">
      <c r="A391" s="65"/>
      <c r="B391" s="72"/>
      <c r="C391" s="66"/>
      <c r="D391" s="69"/>
      <c r="E391" s="69" t="s">
        <v>356</v>
      </c>
      <c r="F391" s="69"/>
      <c r="G391" s="67"/>
      <c r="H391" s="70">
        <v>25</v>
      </c>
      <c r="N391" t="s">
        <v>416</v>
      </c>
      <c r="O391" t="s">
        <v>412</v>
      </c>
      <c r="P391">
        <v>59</v>
      </c>
      <c r="Q391">
        <v>28</v>
      </c>
      <c r="R391">
        <v>0</v>
      </c>
      <c r="T391">
        <v>0</v>
      </c>
      <c r="V391">
        <v>0</v>
      </c>
      <c r="AA391">
        <v>0</v>
      </c>
      <c r="AB391">
        <v>0</v>
      </c>
      <c r="AC391">
        <v>31</v>
      </c>
      <c r="AD391">
        <v>0</v>
      </c>
    </row>
    <row r="392" spans="1:30" ht="15.75">
      <c r="A392" s="65"/>
      <c r="B392" s="72"/>
      <c r="C392" s="66"/>
      <c r="D392" s="69"/>
      <c r="E392" s="69" t="s">
        <v>357</v>
      </c>
      <c r="F392" s="69"/>
      <c r="G392" s="67"/>
      <c r="H392" s="70">
        <v>28</v>
      </c>
      <c r="N392" t="s">
        <v>417</v>
      </c>
      <c r="O392" t="s">
        <v>412</v>
      </c>
      <c r="P392">
        <v>46</v>
      </c>
      <c r="Q392">
        <v>0</v>
      </c>
      <c r="R392">
        <v>0</v>
      </c>
      <c r="T392">
        <v>0</v>
      </c>
      <c r="V392">
        <v>0</v>
      </c>
      <c r="AA392">
        <v>0</v>
      </c>
      <c r="AB392">
        <v>0</v>
      </c>
      <c r="AC392">
        <v>46</v>
      </c>
      <c r="AD392">
        <v>0</v>
      </c>
    </row>
    <row r="393" spans="1:30" ht="15.75">
      <c r="A393" s="65"/>
      <c r="B393" s="72"/>
      <c r="C393" s="66" t="s">
        <v>236</v>
      </c>
      <c r="D393" s="66"/>
      <c r="E393" s="66"/>
      <c r="F393" s="66"/>
      <c r="G393" s="67"/>
      <c r="H393" s="68">
        <v>5271</v>
      </c>
      <c r="K393" t="s">
        <v>1</v>
      </c>
      <c r="P393">
        <v>5656</v>
      </c>
      <c r="Q393">
        <v>298</v>
      </c>
      <c r="R393">
        <v>249</v>
      </c>
      <c r="S393">
        <v>113</v>
      </c>
      <c r="T393">
        <v>225</v>
      </c>
      <c r="U393">
        <v>228</v>
      </c>
      <c r="V393">
        <v>498</v>
      </c>
      <c r="W393">
        <v>770</v>
      </c>
      <c r="X393">
        <v>1038</v>
      </c>
      <c r="Y393">
        <v>699</v>
      </c>
      <c r="Z393">
        <v>152</v>
      </c>
      <c r="AA393">
        <v>0</v>
      </c>
      <c r="AB393">
        <v>152</v>
      </c>
      <c r="AC393">
        <v>707</v>
      </c>
      <c r="AD393">
        <v>527</v>
      </c>
    </row>
    <row r="394" spans="1:30" ht="15.75">
      <c r="A394" s="65"/>
      <c r="B394" s="72"/>
      <c r="C394" s="66"/>
      <c r="D394" s="69" t="s">
        <v>358</v>
      </c>
      <c r="E394" s="74"/>
      <c r="F394" s="69"/>
      <c r="G394" s="67"/>
      <c r="H394" s="70"/>
      <c r="K394" t="s">
        <v>405</v>
      </c>
      <c r="L394" t="s">
        <v>406</v>
      </c>
      <c r="M394" t="s">
        <v>4</v>
      </c>
      <c r="P394">
        <v>3797</v>
      </c>
      <c r="Q394">
        <v>203</v>
      </c>
      <c r="R394">
        <v>198</v>
      </c>
      <c r="S394">
        <v>84</v>
      </c>
      <c r="T394">
        <v>190</v>
      </c>
      <c r="U394">
        <v>184</v>
      </c>
      <c r="V394">
        <v>396</v>
      </c>
      <c r="W394">
        <v>396</v>
      </c>
      <c r="X394">
        <v>665</v>
      </c>
      <c r="Y394">
        <v>542</v>
      </c>
      <c r="Z394">
        <v>122</v>
      </c>
      <c r="AA394">
        <v>0</v>
      </c>
      <c r="AB394">
        <v>115</v>
      </c>
      <c r="AC394">
        <v>426</v>
      </c>
      <c r="AD394">
        <v>276</v>
      </c>
    </row>
    <row r="395" spans="1:30" ht="15.75">
      <c r="A395" s="65"/>
      <c r="B395" s="72"/>
      <c r="C395" s="66"/>
      <c r="D395" s="69"/>
      <c r="E395" s="69" t="s">
        <v>346</v>
      </c>
      <c r="F395" s="69"/>
      <c r="G395" s="67"/>
      <c r="H395" s="70">
        <v>0</v>
      </c>
      <c r="M395" t="s">
        <v>346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</row>
    <row r="396" spans="1:30" ht="15.75">
      <c r="A396" s="65"/>
      <c r="B396" s="72"/>
      <c r="C396" s="66"/>
      <c r="D396" s="69"/>
      <c r="E396" s="69" t="s">
        <v>420</v>
      </c>
      <c r="F396" s="74"/>
      <c r="G396" s="67"/>
      <c r="H396" s="70">
        <v>1506</v>
      </c>
      <c r="M396" t="s">
        <v>407</v>
      </c>
      <c r="N396" t="s">
        <v>359</v>
      </c>
      <c r="P396">
        <v>2024</v>
      </c>
      <c r="Q396">
        <v>66</v>
      </c>
      <c r="R396">
        <v>58</v>
      </c>
      <c r="S396">
        <v>0</v>
      </c>
      <c r="T396">
        <v>50</v>
      </c>
      <c r="U396">
        <v>138</v>
      </c>
      <c r="V396">
        <v>0</v>
      </c>
      <c r="W396">
        <v>181</v>
      </c>
      <c r="X396">
        <v>552</v>
      </c>
      <c r="Y396">
        <v>308</v>
      </c>
      <c r="Z396">
        <v>122</v>
      </c>
      <c r="AA396">
        <v>0</v>
      </c>
      <c r="AB396">
        <v>58</v>
      </c>
      <c r="AC396">
        <v>215</v>
      </c>
      <c r="AD396">
        <v>276</v>
      </c>
    </row>
    <row r="397" spans="1:30" ht="15.75">
      <c r="A397" s="65"/>
      <c r="B397" s="72"/>
      <c r="C397" s="66"/>
      <c r="D397" s="69"/>
      <c r="E397" s="69" t="s">
        <v>421</v>
      </c>
      <c r="F397" s="69"/>
      <c r="G397" s="67"/>
      <c r="H397" s="70">
        <v>1465</v>
      </c>
      <c r="N397" t="s">
        <v>360</v>
      </c>
      <c r="P397">
        <v>1335</v>
      </c>
      <c r="Q397">
        <v>96</v>
      </c>
      <c r="R397">
        <v>71</v>
      </c>
      <c r="S397">
        <v>84</v>
      </c>
      <c r="T397">
        <v>140</v>
      </c>
      <c r="U397">
        <v>28</v>
      </c>
      <c r="V397">
        <v>210</v>
      </c>
      <c r="W397">
        <v>215</v>
      </c>
      <c r="X397">
        <v>84</v>
      </c>
      <c r="Y397">
        <v>197</v>
      </c>
      <c r="Z397">
        <v>0</v>
      </c>
      <c r="AA397">
        <v>0</v>
      </c>
      <c r="AB397">
        <v>26</v>
      </c>
      <c r="AC397">
        <v>184</v>
      </c>
      <c r="AD397">
        <v>0</v>
      </c>
    </row>
    <row r="398" spans="1:30" ht="15.75">
      <c r="A398" s="65"/>
      <c r="B398" s="72"/>
      <c r="C398" s="66"/>
      <c r="D398" s="69"/>
      <c r="E398" s="69" t="s">
        <v>422</v>
      </c>
      <c r="F398" s="69"/>
      <c r="G398" s="67"/>
      <c r="H398" s="70">
        <v>512</v>
      </c>
      <c r="N398" t="s">
        <v>361</v>
      </c>
      <c r="P398">
        <v>438</v>
      </c>
      <c r="Q398">
        <v>41</v>
      </c>
      <c r="R398">
        <v>69</v>
      </c>
      <c r="S398">
        <v>0</v>
      </c>
      <c r="T398">
        <v>0</v>
      </c>
      <c r="U398">
        <v>18</v>
      </c>
      <c r="V398">
        <v>186</v>
      </c>
      <c r="W398">
        <v>0</v>
      </c>
      <c r="X398">
        <v>29</v>
      </c>
      <c r="Y398">
        <v>37</v>
      </c>
      <c r="Z398">
        <v>0</v>
      </c>
      <c r="AA398">
        <v>0</v>
      </c>
      <c r="AB398">
        <v>31</v>
      </c>
      <c r="AC398">
        <v>27</v>
      </c>
      <c r="AD398">
        <v>0</v>
      </c>
    </row>
    <row r="399" spans="1:30" ht="15.75">
      <c r="A399" s="65"/>
      <c r="B399" s="72"/>
      <c r="C399" s="66"/>
      <c r="D399" s="69" t="s">
        <v>362</v>
      </c>
      <c r="E399" s="66"/>
      <c r="F399" s="66"/>
      <c r="G399" s="67"/>
      <c r="H399" s="75">
        <v>1788</v>
      </c>
      <c r="J399" t="s">
        <v>418</v>
      </c>
      <c r="L399" t="s">
        <v>408</v>
      </c>
      <c r="P399">
        <v>1859</v>
      </c>
      <c r="Q399">
        <v>95</v>
      </c>
      <c r="R399">
        <v>51</v>
      </c>
      <c r="S399">
        <v>29</v>
      </c>
      <c r="T399">
        <v>35</v>
      </c>
      <c r="U399">
        <v>44</v>
      </c>
      <c r="V399">
        <v>102</v>
      </c>
      <c r="W399">
        <v>374</v>
      </c>
      <c r="X399">
        <v>373</v>
      </c>
      <c r="Y399">
        <v>157</v>
      </c>
      <c r="Z399">
        <v>30</v>
      </c>
      <c r="AA399">
        <v>0</v>
      </c>
      <c r="AB399">
        <v>37</v>
      </c>
      <c r="AC399">
        <v>281</v>
      </c>
      <c r="AD399">
        <v>251</v>
      </c>
    </row>
    <row r="400" spans="1:30" ht="15.75">
      <c r="A400" s="65"/>
      <c r="B400" s="72"/>
      <c r="C400" s="66"/>
      <c r="D400" s="69" t="s">
        <v>351</v>
      </c>
      <c r="E400" s="66"/>
      <c r="F400" s="66"/>
      <c r="G400" s="67"/>
      <c r="H400" s="70">
        <v>0</v>
      </c>
      <c r="L400" t="s">
        <v>409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</row>
    <row r="401" spans="1:11" ht="15.75">
      <c r="A401" s="65"/>
      <c r="B401" s="72"/>
      <c r="C401" s="66"/>
      <c r="D401" s="69"/>
      <c r="E401" s="66"/>
      <c r="F401" s="66"/>
      <c r="G401" s="67"/>
      <c r="H401" s="70"/>
      <c r="K401" t="s">
        <v>0</v>
      </c>
    </row>
    <row r="402" spans="1:11" ht="15.75">
      <c r="A402" s="65"/>
      <c r="B402" s="72" t="s">
        <v>363</v>
      </c>
      <c r="C402" s="66"/>
      <c r="D402" s="66"/>
      <c r="E402" s="66"/>
      <c r="F402" s="66"/>
      <c r="G402" s="67"/>
      <c r="H402" s="68">
        <v>49812</v>
      </c>
      <c r="K402" t="s">
        <v>2</v>
      </c>
    </row>
    <row r="403" spans="1:30" ht="15.75">
      <c r="A403" s="65"/>
      <c r="B403" s="72"/>
      <c r="C403" s="66" t="s">
        <v>149</v>
      </c>
      <c r="D403" s="66"/>
      <c r="E403" s="66"/>
      <c r="F403" s="66"/>
      <c r="G403" s="67"/>
      <c r="H403" s="68">
        <v>29247</v>
      </c>
      <c r="K403" t="s">
        <v>1</v>
      </c>
      <c r="P403">
        <v>52277</v>
      </c>
      <c r="Q403">
        <v>7057</v>
      </c>
      <c r="R403">
        <v>1879</v>
      </c>
      <c r="T403">
        <v>5242</v>
      </c>
      <c r="V403">
        <v>5869</v>
      </c>
      <c r="AA403">
        <v>4040</v>
      </c>
      <c r="AB403">
        <v>1558</v>
      </c>
      <c r="AC403">
        <v>20718</v>
      </c>
      <c r="AD403">
        <v>5914</v>
      </c>
    </row>
    <row r="404" spans="1:29" ht="15.75">
      <c r="A404" s="65"/>
      <c r="B404" s="72"/>
      <c r="C404" s="66"/>
      <c r="D404" s="69" t="s">
        <v>364</v>
      </c>
      <c r="E404" s="66"/>
      <c r="F404" s="66"/>
      <c r="G404" s="67"/>
      <c r="H404" s="70">
        <v>442</v>
      </c>
      <c r="K404" t="s">
        <v>423</v>
      </c>
      <c r="L404" t="s">
        <v>424</v>
      </c>
      <c r="P404">
        <v>325</v>
      </c>
      <c r="Q404">
        <v>0</v>
      </c>
      <c r="R404">
        <v>122</v>
      </c>
      <c r="T404">
        <v>0</v>
      </c>
      <c r="V404">
        <v>0</v>
      </c>
      <c r="AA404">
        <v>20</v>
      </c>
      <c r="AB404">
        <v>123</v>
      </c>
      <c r="AC404">
        <v>60</v>
      </c>
    </row>
    <row r="405" spans="1:30" ht="15.75">
      <c r="A405" s="65"/>
      <c r="B405" s="72"/>
      <c r="C405" s="66"/>
      <c r="D405" s="69" t="s">
        <v>365</v>
      </c>
      <c r="E405" s="66"/>
      <c r="F405" s="66"/>
      <c r="G405" s="67"/>
      <c r="H405" s="70">
        <v>362</v>
      </c>
      <c r="L405" t="s">
        <v>425</v>
      </c>
      <c r="P405">
        <v>766</v>
      </c>
      <c r="Q405">
        <v>0</v>
      </c>
      <c r="R405">
        <v>0</v>
      </c>
      <c r="T405">
        <v>0</v>
      </c>
      <c r="V405">
        <v>263</v>
      </c>
      <c r="AA405">
        <v>15</v>
      </c>
      <c r="AB405">
        <v>49</v>
      </c>
      <c r="AC405">
        <v>176</v>
      </c>
      <c r="AD405">
        <v>263</v>
      </c>
    </row>
    <row r="406" spans="1:30" ht="15.75">
      <c r="A406" s="65"/>
      <c r="B406" s="72"/>
      <c r="C406" s="66"/>
      <c r="D406" s="69" t="s">
        <v>366</v>
      </c>
      <c r="E406" s="66"/>
      <c r="F406" s="66"/>
      <c r="G406" s="67"/>
      <c r="H406" s="70">
        <v>281</v>
      </c>
      <c r="L406" t="s">
        <v>426</v>
      </c>
      <c r="P406">
        <v>954</v>
      </c>
      <c r="Q406">
        <v>0</v>
      </c>
      <c r="R406">
        <v>0</v>
      </c>
      <c r="T406">
        <v>0</v>
      </c>
      <c r="V406">
        <v>268</v>
      </c>
      <c r="AA406">
        <v>213</v>
      </c>
      <c r="AB406">
        <v>0</v>
      </c>
      <c r="AC406">
        <v>295</v>
      </c>
      <c r="AD406">
        <v>178</v>
      </c>
    </row>
    <row r="407" spans="1:30" ht="15.75">
      <c r="A407" s="65"/>
      <c r="B407" s="72"/>
      <c r="C407" s="66"/>
      <c r="D407" s="69" t="s">
        <v>367</v>
      </c>
      <c r="E407" s="66"/>
      <c r="F407" s="66"/>
      <c r="G407" s="67"/>
      <c r="H407" s="70">
        <v>299</v>
      </c>
      <c r="L407" t="s">
        <v>427</v>
      </c>
      <c r="P407">
        <v>523</v>
      </c>
      <c r="Q407">
        <v>0</v>
      </c>
      <c r="R407">
        <v>14</v>
      </c>
      <c r="T407">
        <v>0</v>
      </c>
      <c r="V407">
        <v>10</v>
      </c>
      <c r="AA407">
        <v>142</v>
      </c>
      <c r="AB407">
        <v>43</v>
      </c>
      <c r="AC407">
        <v>117</v>
      </c>
      <c r="AD407">
        <v>197</v>
      </c>
    </row>
    <row r="408" spans="1:30" ht="15.75">
      <c r="A408" s="65"/>
      <c r="B408" s="72"/>
      <c r="C408" s="66"/>
      <c r="D408" s="69" t="s">
        <v>368</v>
      </c>
      <c r="E408" s="66"/>
      <c r="F408" s="66"/>
      <c r="G408" s="67"/>
      <c r="H408" s="70">
        <v>960</v>
      </c>
      <c r="K408" t="s">
        <v>428</v>
      </c>
      <c r="L408" t="s">
        <v>429</v>
      </c>
      <c r="P408">
        <v>1703</v>
      </c>
      <c r="Q408">
        <v>658</v>
      </c>
      <c r="R408">
        <v>6</v>
      </c>
      <c r="T408">
        <v>35</v>
      </c>
      <c r="V408">
        <v>0</v>
      </c>
      <c r="AA408">
        <v>30</v>
      </c>
      <c r="AB408">
        <v>0</v>
      </c>
      <c r="AC408">
        <v>796</v>
      </c>
      <c r="AD408">
        <v>178</v>
      </c>
    </row>
    <row r="409" spans="1:30" ht="15.75">
      <c r="A409" s="65"/>
      <c r="B409" s="72"/>
      <c r="C409" s="66"/>
      <c r="D409" s="69" t="s">
        <v>369</v>
      </c>
      <c r="E409" s="66"/>
      <c r="F409" s="66"/>
      <c r="G409" s="67"/>
      <c r="H409" s="70">
        <v>1486</v>
      </c>
      <c r="L409" t="s">
        <v>430</v>
      </c>
      <c r="P409">
        <v>1899</v>
      </c>
      <c r="Q409">
        <v>240</v>
      </c>
      <c r="R409">
        <v>32</v>
      </c>
      <c r="T409">
        <v>69</v>
      </c>
      <c r="V409">
        <v>0</v>
      </c>
      <c r="AA409">
        <v>20</v>
      </c>
      <c r="AB409">
        <v>0</v>
      </c>
      <c r="AC409">
        <v>1411</v>
      </c>
      <c r="AD409">
        <v>127</v>
      </c>
    </row>
    <row r="410" spans="1:30" ht="15.75">
      <c r="A410" s="65"/>
      <c r="B410" s="72"/>
      <c r="C410" s="66"/>
      <c r="D410" s="69" t="s">
        <v>370</v>
      </c>
      <c r="E410" s="66"/>
      <c r="F410" s="66"/>
      <c r="G410" s="67"/>
      <c r="H410" s="70">
        <v>1152</v>
      </c>
      <c r="L410" t="s">
        <v>431</v>
      </c>
      <c r="P410">
        <v>1259</v>
      </c>
      <c r="Q410">
        <v>173</v>
      </c>
      <c r="R410">
        <v>106</v>
      </c>
      <c r="T410">
        <v>0</v>
      </c>
      <c r="V410">
        <v>290</v>
      </c>
      <c r="AA410">
        <v>213</v>
      </c>
      <c r="AB410">
        <v>0</v>
      </c>
      <c r="AC410">
        <v>187</v>
      </c>
      <c r="AD410">
        <v>290</v>
      </c>
    </row>
    <row r="411" spans="1:30" ht="15.75">
      <c r="A411" s="65"/>
      <c r="B411" s="72"/>
      <c r="C411" s="66"/>
      <c r="D411" s="69" t="s">
        <v>371</v>
      </c>
      <c r="E411" s="66"/>
      <c r="F411" s="66"/>
      <c r="G411" s="67"/>
      <c r="H411" s="70">
        <v>1742</v>
      </c>
      <c r="J411" t="s">
        <v>432</v>
      </c>
      <c r="K411" t="s">
        <v>433</v>
      </c>
      <c r="P411">
        <v>1239</v>
      </c>
      <c r="Q411">
        <v>53</v>
      </c>
      <c r="R411">
        <v>6</v>
      </c>
      <c r="T411">
        <v>0</v>
      </c>
      <c r="V411">
        <v>171</v>
      </c>
      <c r="AA411">
        <v>166</v>
      </c>
      <c r="AB411">
        <v>134</v>
      </c>
      <c r="AC411">
        <v>560</v>
      </c>
      <c r="AD411">
        <v>149</v>
      </c>
    </row>
    <row r="412" spans="1:30" ht="15.75">
      <c r="A412" s="65"/>
      <c r="B412" s="72"/>
      <c r="C412" s="66"/>
      <c r="D412" s="69" t="s">
        <v>372</v>
      </c>
      <c r="E412" s="66"/>
      <c r="F412" s="66"/>
      <c r="G412" s="67"/>
      <c r="H412" s="70">
        <v>960</v>
      </c>
      <c r="K412" t="s">
        <v>434</v>
      </c>
      <c r="L412" t="s">
        <v>435</v>
      </c>
      <c r="P412">
        <v>1640</v>
      </c>
      <c r="Q412">
        <v>696</v>
      </c>
      <c r="R412">
        <v>105</v>
      </c>
      <c r="T412">
        <v>33</v>
      </c>
      <c r="V412">
        <v>272</v>
      </c>
      <c r="AA412">
        <v>80</v>
      </c>
      <c r="AB412">
        <v>88</v>
      </c>
      <c r="AC412">
        <v>131</v>
      </c>
      <c r="AD412">
        <v>235</v>
      </c>
    </row>
    <row r="413" spans="1:30" ht="15.75">
      <c r="A413" s="65"/>
      <c r="B413" s="72"/>
      <c r="C413" s="66"/>
      <c r="D413" s="69" t="s">
        <v>373</v>
      </c>
      <c r="E413" s="66"/>
      <c r="F413" s="66"/>
      <c r="G413" s="67"/>
      <c r="H413" s="70">
        <v>1085</v>
      </c>
      <c r="L413" t="s">
        <v>436</v>
      </c>
      <c r="P413">
        <v>647</v>
      </c>
      <c r="Q413">
        <v>0</v>
      </c>
      <c r="R413">
        <v>156</v>
      </c>
      <c r="T413">
        <v>17</v>
      </c>
      <c r="V413">
        <v>140</v>
      </c>
      <c r="AA413">
        <v>40</v>
      </c>
      <c r="AB413">
        <v>0</v>
      </c>
      <c r="AC413">
        <v>175</v>
      </c>
      <c r="AD413">
        <v>119</v>
      </c>
    </row>
    <row r="414" spans="1:30" ht="15.75">
      <c r="A414" s="65"/>
      <c r="B414" s="72"/>
      <c r="C414" s="66"/>
      <c r="D414" s="69" t="s">
        <v>374</v>
      </c>
      <c r="E414" s="66"/>
      <c r="F414" s="66"/>
      <c r="G414" s="67"/>
      <c r="H414" s="70">
        <v>721</v>
      </c>
      <c r="L414" t="s">
        <v>437</v>
      </c>
      <c r="P414">
        <v>3299</v>
      </c>
      <c r="Q414">
        <v>756</v>
      </c>
      <c r="R414">
        <v>201</v>
      </c>
      <c r="T414">
        <v>949</v>
      </c>
      <c r="V414">
        <v>510</v>
      </c>
      <c r="AA414">
        <v>143</v>
      </c>
      <c r="AB414">
        <v>213</v>
      </c>
      <c r="AC414">
        <v>340</v>
      </c>
      <c r="AD414">
        <v>187</v>
      </c>
    </row>
    <row r="415" spans="1:30" ht="15.75">
      <c r="A415" s="65"/>
      <c r="B415" s="72"/>
      <c r="C415" s="66"/>
      <c r="D415" s="69" t="s">
        <v>375</v>
      </c>
      <c r="E415" s="66"/>
      <c r="F415" s="66"/>
      <c r="G415" s="67"/>
      <c r="H415" s="70">
        <v>2825</v>
      </c>
      <c r="L415" t="s">
        <v>438</v>
      </c>
      <c r="P415">
        <v>2323</v>
      </c>
      <c r="Q415">
        <v>392</v>
      </c>
      <c r="R415">
        <v>110</v>
      </c>
      <c r="T415">
        <v>58</v>
      </c>
      <c r="V415">
        <v>587</v>
      </c>
      <c r="AA415">
        <v>134</v>
      </c>
      <c r="AB415">
        <v>93</v>
      </c>
      <c r="AC415">
        <v>392</v>
      </c>
      <c r="AD415">
        <v>557</v>
      </c>
    </row>
    <row r="416" spans="1:30" ht="15.75">
      <c r="A416" s="65"/>
      <c r="B416" s="72"/>
      <c r="C416" s="66"/>
      <c r="D416" s="69" t="s">
        <v>376</v>
      </c>
      <c r="E416" s="66"/>
      <c r="F416" s="66"/>
      <c r="G416" s="67"/>
      <c r="H416" s="70">
        <v>955</v>
      </c>
      <c r="L416" t="s">
        <v>439</v>
      </c>
      <c r="P416">
        <v>2828</v>
      </c>
      <c r="Q416">
        <v>173</v>
      </c>
      <c r="T416">
        <v>403</v>
      </c>
      <c r="V416">
        <v>256</v>
      </c>
      <c r="AA416">
        <v>153</v>
      </c>
      <c r="AB416">
        <v>145</v>
      </c>
      <c r="AC416">
        <v>1468</v>
      </c>
      <c r="AD416">
        <v>230</v>
      </c>
    </row>
    <row r="417" spans="1:30" ht="15.75">
      <c r="A417" s="65"/>
      <c r="B417" s="72"/>
      <c r="C417" s="66"/>
      <c r="D417" s="69" t="s">
        <v>377</v>
      </c>
      <c r="E417" s="66"/>
      <c r="F417" s="66"/>
      <c r="G417" s="67"/>
      <c r="H417" s="70">
        <v>403</v>
      </c>
      <c r="K417" t="s">
        <v>440</v>
      </c>
      <c r="L417" t="s">
        <v>441</v>
      </c>
      <c r="P417">
        <v>1008</v>
      </c>
      <c r="R417">
        <v>36</v>
      </c>
      <c r="T417">
        <v>451</v>
      </c>
      <c r="V417">
        <v>115</v>
      </c>
      <c r="AA417">
        <v>135</v>
      </c>
      <c r="AB417">
        <v>0</v>
      </c>
      <c r="AC417">
        <v>156</v>
      </c>
      <c r="AD417">
        <v>115</v>
      </c>
    </row>
    <row r="418" spans="1:30" ht="15.75">
      <c r="A418" s="65"/>
      <c r="B418" s="72"/>
      <c r="C418" s="66"/>
      <c r="D418" s="69" t="s">
        <v>378</v>
      </c>
      <c r="E418" s="66"/>
      <c r="F418" s="66"/>
      <c r="G418" s="67"/>
      <c r="H418" s="70">
        <v>341</v>
      </c>
      <c r="L418" t="s">
        <v>442</v>
      </c>
      <c r="P418">
        <v>1130</v>
      </c>
      <c r="Q418">
        <v>207</v>
      </c>
      <c r="R418">
        <v>74</v>
      </c>
      <c r="T418">
        <v>411</v>
      </c>
      <c r="V418">
        <v>108</v>
      </c>
      <c r="AA418">
        <v>134</v>
      </c>
      <c r="AB418">
        <v>0</v>
      </c>
      <c r="AC418">
        <v>88</v>
      </c>
      <c r="AD418">
        <v>108</v>
      </c>
    </row>
    <row r="419" spans="1:30" ht="15.75">
      <c r="A419" s="65"/>
      <c r="B419" s="72"/>
      <c r="C419" s="66"/>
      <c r="D419" s="69" t="s">
        <v>379</v>
      </c>
      <c r="E419" s="66"/>
      <c r="F419" s="66"/>
      <c r="G419" s="67"/>
      <c r="H419" s="70">
        <v>126</v>
      </c>
      <c r="L419" t="s">
        <v>443</v>
      </c>
      <c r="P419">
        <v>1179</v>
      </c>
      <c r="Q419">
        <v>287</v>
      </c>
      <c r="R419">
        <v>197</v>
      </c>
      <c r="T419">
        <v>293</v>
      </c>
      <c r="V419">
        <v>188</v>
      </c>
      <c r="AA419">
        <v>0</v>
      </c>
      <c r="AB419">
        <v>0</v>
      </c>
      <c r="AC419">
        <v>88</v>
      </c>
      <c r="AD419">
        <v>126</v>
      </c>
    </row>
    <row r="420" spans="1:30" ht="15.75">
      <c r="A420" s="65"/>
      <c r="B420" s="72"/>
      <c r="C420" s="66"/>
      <c r="D420" s="69" t="s">
        <v>380</v>
      </c>
      <c r="E420" s="66"/>
      <c r="F420" s="66"/>
      <c r="G420" s="67"/>
      <c r="H420" s="70">
        <v>352</v>
      </c>
      <c r="L420" t="s">
        <v>444</v>
      </c>
      <c r="P420">
        <v>1149</v>
      </c>
      <c r="Q420">
        <v>478</v>
      </c>
      <c r="R420">
        <v>0</v>
      </c>
      <c r="T420">
        <v>278</v>
      </c>
      <c r="V420">
        <v>126</v>
      </c>
      <c r="AA420">
        <v>0</v>
      </c>
      <c r="AB420">
        <v>0</v>
      </c>
      <c r="AC420">
        <v>91</v>
      </c>
      <c r="AD420">
        <v>176</v>
      </c>
    </row>
    <row r="421" spans="1:30" ht="15.75">
      <c r="A421" s="65"/>
      <c r="B421" s="72"/>
      <c r="C421" s="66"/>
      <c r="D421" s="69" t="s">
        <v>469</v>
      </c>
      <c r="E421" s="66"/>
      <c r="F421" s="66"/>
      <c r="G421" s="67"/>
      <c r="H421" s="70"/>
      <c r="J421" t="s">
        <v>432</v>
      </c>
      <c r="L421" t="s">
        <v>445</v>
      </c>
      <c r="P421">
        <v>593</v>
      </c>
      <c r="Q421">
        <v>0</v>
      </c>
      <c r="R421">
        <v>0</v>
      </c>
      <c r="T421">
        <v>0</v>
      </c>
      <c r="V421">
        <v>176</v>
      </c>
      <c r="AA421">
        <v>0</v>
      </c>
      <c r="AB421">
        <v>0</v>
      </c>
      <c r="AC421">
        <v>286</v>
      </c>
      <c r="AD421">
        <v>131</v>
      </c>
    </row>
    <row r="422" spans="1:29" ht="15.75">
      <c r="A422" s="65"/>
      <c r="B422" s="72"/>
      <c r="C422" s="66"/>
      <c r="D422" s="69" t="s">
        <v>381</v>
      </c>
      <c r="E422" s="66"/>
      <c r="F422" s="66"/>
      <c r="G422" s="67"/>
      <c r="H422" s="70">
        <v>307</v>
      </c>
      <c r="K422" t="s">
        <v>403</v>
      </c>
      <c r="L422" t="s">
        <v>446</v>
      </c>
      <c r="P422">
        <v>209</v>
      </c>
      <c r="Q422">
        <v>0</v>
      </c>
      <c r="R422">
        <v>0</v>
      </c>
      <c r="T422">
        <v>0</v>
      </c>
      <c r="V422">
        <v>131</v>
      </c>
      <c r="AB422">
        <v>0</v>
      </c>
      <c r="AC422">
        <v>78</v>
      </c>
    </row>
    <row r="423" spans="1:30" ht="15.75">
      <c r="A423" s="65"/>
      <c r="B423" s="72"/>
      <c r="C423" s="66"/>
      <c r="D423" s="69" t="s">
        <v>382</v>
      </c>
      <c r="E423" s="66"/>
      <c r="F423" s="66"/>
      <c r="G423" s="67"/>
      <c r="H423" s="70">
        <v>502</v>
      </c>
      <c r="L423" t="s">
        <v>447</v>
      </c>
      <c r="P423">
        <v>1447</v>
      </c>
      <c r="Q423">
        <v>458</v>
      </c>
      <c r="R423">
        <v>0</v>
      </c>
      <c r="T423">
        <v>291</v>
      </c>
      <c r="V423">
        <v>103</v>
      </c>
      <c r="AA423">
        <v>110</v>
      </c>
      <c r="AB423">
        <v>213</v>
      </c>
      <c r="AC423">
        <v>67</v>
      </c>
      <c r="AD423">
        <v>205</v>
      </c>
    </row>
    <row r="424" spans="1:30" ht="15.75">
      <c r="A424" s="65"/>
      <c r="B424" s="72"/>
      <c r="C424" s="66"/>
      <c r="D424" s="69" t="s">
        <v>383</v>
      </c>
      <c r="E424" s="66"/>
      <c r="F424" s="66"/>
      <c r="G424" s="67"/>
      <c r="H424" s="70">
        <v>420</v>
      </c>
      <c r="L424" t="s">
        <v>448</v>
      </c>
      <c r="P424">
        <v>936</v>
      </c>
      <c r="Q424">
        <v>236</v>
      </c>
      <c r="T424">
        <v>100</v>
      </c>
      <c r="V424">
        <v>205</v>
      </c>
      <c r="AA424">
        <v>145</v>
      </c>
      <c r="AB424">
        <v>31</v>
      </c>
      <c r="AC424">
        <v>44</v>
      </c>
      <c r="AD424">
        <v>175</v>
      </c>
    </row>
    <row r="425" spans="1:30" ht="15.75">
      <c r="A425" s="65"/>
      <c r="B425" s="72"/>
      <c r="C425" s="66"/>
      <c r="D425" s="69" t="s">
        <v>384</v>
      </c>
      <c r="E425" s="66"/>
      <c r="F425" s="66"/>
      <c r="G425" s="67"/>
      <c r="H425" s="70">
        <v>449</v>
      </c>
      <c r="L425" t="s">
        <v>449</v>
      </c>
      <c r="P425">
        <v>1439</v>
      </c>
      <c r="Q425">
        <v>389</v>
      </c>
      <c r="R425">
        <v>0</v>
      </c>
      <c r="T425">
        <v>207</v>
      </c>
      <c r="V425">
        <v>188</v>
      </c>
      <c r="AA425">
        <v>246</v>
      </c>
      <c r="AB425">
        <v>134</v>
      </c>
      <c r="AD425">
        <v>275</v>
      </c>
    </row>
    <row r="426" spans="1:29" ht="15.75">
      <c r="A426" s="65"/>
      <c r="B426" s="72"/>
      <c r="C426" s="66"/>
      <c r="D426" s="69" t="s">
        <v>385</v>
      </c>
      <c r="E426" s="66"/>
      <c r="F426" s="66"/>
      <c r="G426" s="67"/>
      <c r="H426" s="70">
        <v>47</v>
      </c>
      <c r="L426" t="s">
        <v>450</v>
      </c>
      <c r="P426">
        <v>862</v>
      </c>
      <c r="Q426">
        <v>563</v>
      </c>
      <c r="R426">
        <v>0</v>
      </c>
      <c r="T426">
        <v>15</v>
      </c>
      <c r="V426">
        <v>109</v>
      </c>
      <c r="AA426">
        <v>0</v>
      </c>
      <c r="AB426">
        <v>175</v>
      </c>
      <c r="AC426">
        <v>0</v>
      </c>
    </row>
    <row r="427" spans="1:30" ht="15.75">
      <c r="A427" s="65"/>
      <c r="B427" s="72"/>
      <c r="C427" s="66"/>
      <c r="D427" s="69" t="s">
        <v>386</v>
      </c>
      <c r="E427" s="66"/>
      <c r="F427" s="66"/>
      <c r="G427" s="67"/>
      <c r="H427" s="70">
        <v>534</v>
      </c>
      <c r="L427" t="s">
        <v>451</v>
      </c>
      <c r="P427">
        <v>832</v>
      </c>
      <c r="Q427">
        <v>42</v>
      </c>
      <c r="T427">
        <v>96</v>
      </c>
      <c r="V427">
        <v>174</v>
      </c>
      <c r="AA427">
        <v>214</v>
      </c>
      <c r="AB427">
        <v>68</v>
      </c>
      <c r="AC427">
        <v>135</v>
      </c>
      <c r="AD427">
        <v>103</v>
      </c>
    </row>
    <row r="428" spans="1:30" ht="15.75">
      <c r="A428" s="65"/>
      <c r="B428" s="72"/>
      <c r="C428" s="66"/>
      <c r="D428" s="69" t="s">
        <v>387</v>
      </c>
      <c r="E428" s="66"/>
      <c r="F428" s="66"/>
      <c r="G428" s="67"/>
      <c r="H428" s="70">
        <v>214</v>
      </c>
      <c r="L428" t="s">
        <v>452</v>
      </c>
      <c r="P428">
        <v>877</v>
      </c>
      <c r="Q428">
        <v>432</v>
      </c>
      <c r="R428">
        <v>0</v>
      </c>
      <c r="T428">
        <v>128</v>
      </c>
      <c r="AA428">
        <v>60</v>
      </c>
      <c r="AB428">
        <v>0</v>
      </c>
      <c r="AC428">
        <v>148</v>
      </c>
      <c r="AD428">
        <v>109</v>
      </c>
    </row>
    <row r="429" spans="1:30" ht="15.75">
      <c r="A429" s="65"/>
      <c r="B429" s="72"/>
      <c r="C429" s="66"/>
      <c r="D429" s="69" t="s">
        <v>388</v>
      </c>
      <c r="E429" s="66"/>
      <c r="F429" s="66"/>
      <c r="G429" s="67"/>
      <c r="H429" s="70">
        <v>68</v>
      </c>
      <c r="L429" t="s">
        <v>453</v>
      </c>
      <c r="P429">
        <v>775</v>
      </c>
      <c r="Q429">
        <v>41</v>
      </c>
      <c r="R429">
        <v>0</v>
      </c>
      <c r="T429">
        <v>147</v>
      </c>
      <c r="V429">
        <v>187</v>
      </c>
      <c r="AA429">
        <v>214</v>
      </c>
      <c r="AB429">
        <v>0</v>
      </c>
      <c r="AC429">
        <v>0</v>
      </c>
      <c r="AD429">
        <v>186</v>
      </c>
    </row>
    <row r="430" spans="1:30" ht="15.75">
      <c r="A430" s="65"/>
      <c r="B430" s="72"/>
      <c r="C430" s="66"/>
      <c r="D430" s="69" t="s">
        <v>389</v>
      </c>
      <c r="E430" s="66"/>
      <c r="F430" s="66"/>
      <c r="G430" s="67"/>
      <c r="H430" s="70">
        <v>161</v>
      </c>
      <c r="L430" t="s">
        <v>454</v>
      </c>
      <c r="P430">
        <v>546</v>
      </c>
      <c r="Q430">
        <v>0</v>
      </c>
      <c r="T430">
        <v>0</v>
      </c>
      <c r="V430">
        <v>184</v>
      </c>
      <c r="AA430">
        <v>211</v>
      </c>
      <c r="AB430">
        <v>0</v>
      </c>
      <c r="AC430">
        <v>19</v>
      </c>
      <c r="AD430">
        <v>132</v>
      </c>
    </row>
    <row r="431" spans="1:30" ht="15.75">
      <c r="A431" s="65"/>
      <c r="B431" s="72"/>
      <c r="C431" s="66"/>
      <c r="D431" s="69" t="s">
        <v>390</v>
      </c>
      <c r="E431" s="66"/>
      <c r="F431" s="66"/>
      <c r="G431" s="67"/>
      <c r="H431" s="70">
        <v>1769</v>
      </c>
      <c r="J431" t="s">
        <v>432</v>
      </c>
      <c r="L431" t="s">
        <v>455</v>
      </c>
      <c r="P431">
        <v>2058</v>
      </c>
      <c r="Q431">
        <v>53</v>
      </c>
      <c r="R431">
        <v>215</v>
      </c>
      <c r="T431">
        <v>166</v>
      </c>
      <c r="V431">
        <v>190</v>
      </c>
      <c r="AA431">
        <v>135</v>
      </c>
      <c r="AB431">
        <v>49</v>
      </c>
      <c r="AC431">
        <v>1095</v>
      </c>
      <c r="AD431">
        <v>155</v>
      </c>
    </row>
    <row r="432" spans="1:30" ht="15.75">
      <c r="A432" s="65"/>
      <c r="B432" s="72"/>
      <c r="C432" s="66"/>
      <c r="D432" s="69" t="s">
        <v>391</v>
      </c>
      <c r="E432" s="66"/>
      <c r="F432" s="66"/>
      <c r="G432" s="67"/>
      <c r="H432" s="70">
        <v>840</v>
      </c>
      <c r="K432" t="s">
        <v>456</v>
      </c>
      <c r="L432" t="s">
        <v>457</v>
      </c>
      <c r="P432">
        <v>1168</v>
      </c>
      <c r="Q432">
        <v>0</v>
      </c>
      <c r="R432">
        <v>0</v>
      </c>
      <c r="T432">
        <v>0</v>
      </c>
      <c r="V432">
        <v>139</v>
      </c>
      <c r="AA432">
        <v>245</v>
      </c>
      <c r="AB432">
        <v>0</v>
      </c>
      <c r="AC432">
        <v>598</v>
      </c>
      <c r="AD432">
        <v>186</v>
      </c>
    </row>
    <row r="433" spans="1:30" ht="15.75">
      <c r="A433" s="65"/>
      <c r="B433" s="72"/>
      <c r="C433" s="66"/>
      <c r="D433" s="69" t="s">
        <v>392</v>
      </c>
      <c r="E433" s="66"/>
      <c r="F433" s="66"/>
      <c r="G433" s="67"/>
      <c r="H433" s="70">
        <v>125</v>
      </c>
      <c r="L433" t="s">
        <v>458</v>
      </c>
      <c r="P433">
        <v>850</v>
      </c>
      <c r="Q433">
        <v>46</v>
      </c>
      <c r="R433">
        <v>0</v>
      </c>
      <c r="T433">
        <v>103</v>
      </c>
      <c r="V433">
        <v>169</v>
      </c>
      <c r="AA433">
        <v>214</v>
      </c>
      <c r="AB433">
        <v>0</v>
      </c>
      <c r="AC433">
        <v>140</v>
      </c>
      <c r="AD433">
        <v>178</v>
      </c>
    </row>
    <row r="434" spans="1:30" ht="15.75">
      <c r="A434" s="65"/>
      <c r="B434" s="72"/>
      <c r="C434" s="66"/>
      <c r="D434" s="69" t="s">
        <v>393</v>
      </c>
      <c r="E434" s="66"/>
      <c r="F434" s="66"/>
      <c r="G434" s="67"/>
      <c r="H434" s="70">
        <v>897</v>
      </c>
      <c r="L434" t="s">
        <v>459</v>
      </c>
      <c r="P434">
        <v>1175</v>
      </c>
      <c r="Q434">
        <v>288</v>
      </c>
      <c r="R434">
        <v>354</v>
      </c>
      <c r="T434">
        <v>175</v>
      </c>
      <c r="V434">
        <v>71</v>
      </c>
      <c r="AA434">
        <v>0</v>
      </c>
      <c r="AB434">
        <v>0</v>
      </c>
      <c r="AC434">
        <v>216</v>
      </c>
      <c r="AD434">
        <v>71</v>
      </c>
    </row>
    <row r="435" spans="1:30" ht="15.75">
      <c r="A435" s="65"/>
      <c r="B435" s="72"/>
      <c r="C435" s="66"/>
      <c r="D435" s="69" t="s">
        <v>394</v>
      </c>
      <c r="E435" s="66"/>
      <c r="F435" s="66"/>
      <c r="G435" s="67"/>
      <c r="H435" s="70">
        <v>1579</v>
      </c>
      <c r="L435" t="s">
        <v>460</v>
      </c>
      <c r="P435">
        <v>2701</v>
      </c>
      <c r="Q435">
        <v>0</v>
      </c>
      <c r="R435">
        <v>101</v>
      </c>
      <c r="T435">
        <v>455</v>
      </c>
      <c r="V435">
        <v>166</v>
      </c>
      <c r="AA435">
        <v>254</v>
      </c>
      <c r="AB435">
        <v>0</v>
      </c>
      <c r="AC435">
        <v>1580</v>
      </c>
      <c r="AD435">
        <v>145</v>
      </c>
    </row>
    <row r="436" spans="1:30" ht="15.75">
      <c r="A436" s="65"/>
      <c r="B436" s="72"/>
      <c r="C436" s="66"/>
      <c r="D436" s="69" t="s">
        <v>395</v>
      </c>
      <c r="E436" s="66"/>
      <c r="F436" s="66"/>
      <c r="G436" s="67"/>
      <c r="H436" s="70">
        <v>0</v>
      </c>
      <c r="K436" t="s">
        <v>461</v>
      </c>
      <c r="L436" t="s">
        <v>462</v>
      </c>
      <c r="P436">
        <v>2082</v>
      </c>
      <c r="Q436">
        <v>0</v>
      </c>
      <c r="R436">
        <v>0</v>
      </c>
      <c r="V436">
        <v>185</v>
      </c>
      <c r="AA436">
        <v>143</v>
      </c>
      <c r="AB436">
        <v>0</v>
      </c>
      <c r="AC436">
        <v>1754</v>
      </c>
      <c r="AD436">
        <v>0</v>
      </c>
    </row>
    <row r="437" spans="1:30" ht="15.75">
      <c r="A437" s="65"/>
      <c r="B437" s="72"/>
      <c r="C437" s="66"/>
      <c r="D437" s="69" t="s">
        <v>396</v>
      </c>
      <c r="E437" s="66"/>
      <c r="F437" s="66"/>
      <c r="G437" s="67"/>
      <c r="H437" s="70">
        <v>813</v>
      </c>
      <c r="L437" t="s">
        <v>463</v>
      </c>
      <c r="P437">
        <v>2527</v>
      </c>
      <c r="Q437">
        <v>0</v>
      </c>
      <c r="R437">
        <v>0</v>
      </c>
      <c r="T437">
        <v>167</v>
      </c>
      <c r="V437">
        <v>109</v>
      </c>
      <c r="AA437">
        <v>211</v>
      </c>
      <c r="AB437">
        <v>0</v>
      </c>
      <c r="AC437">
        <v>1854</v>
      </c>
      <c r="AD437">
        <v>186</v>
      </c>
    </row>
    <row r="438" spans="1:30" ht="15.75">
      <c r="A438" s="65"/>
      <c r="B438" s="72"/>
      <c r="C438" s="66"/>
      <c r="D438" s="73" t="s">
        <v>397</v>
      </c>
      <c r="E438" s="66"/>
      <c r="F438" s="66"/>
      <c r="G438" s="67"/>
      <c r="H438" s="76">
        <v>0</v>
      </c>
      <c r="L438" t="s">
        <v>464</v>
      </c>
      <c r="P438">
        <v>1077</v>
      </c>
      <c r="Q438">
        <v>0</v>
      </c>
      <c r="R438">
        <v>0</v>
      </c>
      <c r="T438">
        <v>195</v>
      </c>
      <c r="V438">
        <v>0</v>
      </c>
      <c r="AA438">
        <v>0</v>
      </c>
      <c r="AB438">
        <v>0</v>
      </c>
      <c r="AC438">
        <v>716</v>
      </c>
      <c r="AD438">
        <v>166</v>
      </c>
    </row>
    <row r="439" spans="1:30" ht="15.75">
      <c r="A439" s="65"/>
      <c r="B439" s="72"/>
      <c r="C439" s="66"/>
      <c r="D439" s="69" t="s">
        <v>398</v>
      </c>
      <c r="E439" s="66"/>
      <c r="F439" s="66"/>
      <c r="G439" s="67"/>
      <c r="H439" s="76">
        <v>5210</v>
      </c>
      <c r="L439" t="s">
        <v>465</v>
      </c>
      <c r="P439">
        <v>5271</v>
      </c>
      <c r="Q439">
        <v>256</v>
      </c>
      <c r="R439">
        <v>0</v>
      </c>
      <c r="V439">
        <v>75</v>
      </c>
      <c r="AA439">
        <v>0</v>
      </c>
      <c r="AB439">
        <v>0</v>
      </c>
      <c r="AC439">
        <v>4831</v>
      </c>
      <c r="AD439">
        <v>109</v>
      </c>
    </row>
    <row r="440" spans="1:30" ht="15.75">
      <c r="A440" s="65"/>
      <c r="B440" s="72"/>
      <c r="C440" s="66"/>
      <c r="D440" s="69" t="s">
        <v>399</v>
      </c>
      <c r="E440" s="66"/>
      <c r="F440" s="66"/>
      <c r="G440" s="67"/>
      <c r="H440" s="76">
        <v>116</v>
      </c>
      <c r="K440" t="s">
        <v>404</v>
      </c>
      <c r="L440" t="s">
        <v>466</v>
      </c>
      <c r="P440">
        <v>193</v>
      </c>
      <c r="Q440">
        <v>0</v>
      </c>
      <c r="R440">
        <v>0</v>
      </c>
      <c r="T440">
        <v>0</v>
      </c>
      <c r="V440">
        <v>4</v>
      </c>
      <c r="AA440">
        <v>0</v>
      </c>
      <c r="AB440">
        <v>0</v>
      </c>
      <c r="AC440">
        <v>22</v>
      </c>
      <c r="AD440">
        <v>167</v>
      </c>
    </row>
    <row r="441" spans="1:29" ht="15.75">
      <c r="A441" s="65"/>
      <c r="B441" s="72"/>
      <c r="C441" s="66"/>
      <c r="D441" s="69" t="s">
        <v>400</v>
      </c>
      <c r="E441" s="66"/>
      <c r="F441" s="66"/>
      <c r="G441" s="67"/>
      <c r="H441" s="76">
        <v>606</v>
      </c>
      <c r="L441" t="s">
        <v>467</v>
      </c>
      <c r="P441">
        <v>763</v>
      </c>
      <c r="Q441">
        <v>140</v>
      </c>
      <c r="R441">
        <v>44</v>
      </c>
      <c r="T441">
        <v>0</v>
      </c>
      <c r="V441">
        <v>0</v>
      </c>
      <c r="AA441">
        <v>0</v>
      </c>
      <c r="AB441">
        <v>0</v>
      </c>
      <c r="AC441">
        <v>579</v>
      </c>
    </row>
    <row r="442" spans="1:30" ht="15.75">
      <c r="A442" s="65"/>
      <c r="B442" s="72"/>
      <c r="C442" s="66"/>
      <c r="D442" s="69" t="s">
        <v>401</v>
      </c>
      <c r="E442" s="66"/>
      <c r="F442" s="66"/>
      <c r="G442" s="67"/>
      <c r="H442" s="76">
        <v>98</v>
      </c>
      <c r="J442" t="s">
        <v>432</v>
      </c>
      <c r="L442" t="s">
        <v>468</v>
      </c>
      <c r="P442">
        <v>25</v>
      </c>
      <c r="T442">
        <v>0</v>
      </c>
      <c r="V442">
        <v>0</v>
      </c>
      <c r="AA442">
        <v>0</v>
      </c>
      <c r="AB442">
        <v>0</v>
      </c>
      <c r="AC442">
        <v>25</v>
      </c>
      <c r="AD442">
        <v>0</v>
      </c>
    </row>
    <row r="443" spans="1:30" ht="15.75">
      <c r="A443" s="65"/>
      <c r="B443" s="77"/>
      <c r="C443" s="71" t="s">
        <v>236</v>
      </c>
      <c r="D443" s="66"/>
      <c r="E443" s="66"/>
      <c r="F443" s="66"/>
      <c r="G443" s="67"/>
      <c r="H443" s="78">
        <v>20565</v>
      </c>
      <c r="K443" t="s">
        <v>1</v>
      </c>
      <c r="P443">
        <v>20509</v>
      </c>
      <c r="Q443">
        <v>1041</v>
      </c>
      <c r="R443">
        <v>906</v>
      </c>
      <c r="S443">
        <v>452</v>
      </c>
      <c r="T443">
        <v>632</v>
      </c>
      <c r="U443">
        <v>630</v>
      </c>
      <c r="V443">
        <v>1011</v>
      </c>
      <c r="W443">
        <v>3790</v>
      </c>
      <c r="X443">
        <v>5130</v>
      </c>
      <c r="Y443">
        <v>1174</v>
      </c>
      <c r="Z443">
        <v>807</v>
      </c>
      <c r="AA443">
        <v>0</v>
      </c>
      <c r="AB443">
        <v>664</v>
      </c>
      <c r="AC443">
        <v>1134</v>
      </c>
      <c r="AD443">
        <v>3138</v>
      </c>
    </row>
    <row r="444" spans="1:30" ht="15.75">
      <c r="A444" s="65"/>
      <c r="B444" s="72"/>
      <c r="C444" s="66"/>
      <c r="D444" s="69" t="s">
        <v>402</v>
      </c>
      <c r="E444" s="66"/>
      <c r="F444" s="66"/>
      <c r="G444" s="67"/>
      <c r="H444" s="76">
        <v>1739</v>
      </c>
      <c r="K444" t="s">
        <v>434</v>
      </c>
      <c r="M444" t="s">
        <v>470</v>
      </c>
      <c r="P444">
        <v>2008</v>
      </c>
      <c r="Q444">
        <v>79</v>
      </c>
      <c r="R444">
        <v>90</v>
      </c>
      <c r="S444">
        <v>99</v>
      </c>
      <c r="T444">
        <v>0</v>
      </c>
      <c r="U444">
        <v>148</v>
      </c>
      <c r="V444">
        <v>0</v>
      </c>
      <c r="W444">
        <v>320</v>
      </c>
      <c r="X444">
        <v>714</v>
      </c>
      <c r="Y444">
        <v>297</v>
      </c>
      <c r="Z444">
        <v>0</v>
      </c>
      <c r="AA444">
        <v>0</v>
      </c>
      <c r="AB444">
        <v>44</v>
      </c>
      <c r="AC444">
        <v>0</v>
      </c>
      <c r="AD444">
        <v>217</v>
      </c>
    </row>
    <row r="445" spans="1:30" ht="15.75">
      <c r="A445" s="65"/>
      <c r="B445" s="72"/>
      <c r="C445" s="66"/>
      <c r="D445" s="69" t="s">
        <v>375</v>
      </c>
      <c r="E445" s="66"/>
      <c r="F445" s="66"/>
      <c r="G445" s="67"/>
      <c r="H445" s="76">
        <v>3374</v>
      </c>
      <c r="M445" t="s">
        <v>471</v>
      </c>
      <c r="P445">
        <v>3181</v>
      </c>
      <c r="Q445">
        <v>153</v>
      </c>
      <c r="R445">
        <v>140</v>
      </c>
      <c r="S445">
        <v>78</v>
      </c>
      <c r="T445">
        <v>77</v>
      </c>
      <c r="U445">
        <v>85</v>
      </c>
      <c r="V445">
        <v>175</v>
      </c>
      <c r="W445">
        <v>740</v>
      </c>
      <c r="X445">
        <v>802</v>
      </c>
      <c r="Y445">
        <v>212</v>
      </c>
      <c r="Z445">
        <v>0</v>
      </c>
      <c r="AA445">
        <v>0</v>
      </c>
      <c r="AB445">
        <v>74</v>
      </c>
      <c r="AC445">
        <v>149</v>
      </c>
      <c r="AD445">
        <v>496</v>
      </c>
    </row>
    <row r="446" spans="1:30" ht="15.75">
      <c r="A446" s="65"/>
      <c r="B446" s="72"/>
      <c r="C446" s="66"/>
      <c r="D446" s="69" t="s">
        <v>491</v>
      </c>
      <c r="E446" s="66"/>
      <c r="F446" s="66"/>
      <c r="G446" s="67"/>
      <c r="H446" s="76">
        <v>686</v>
      </c>
      <c r="K446" t="s">
        <v>472</v>
      </c>
      <c r="M446" t="s">
        <v>473</v>
      </c>
      <c r="P446">
        <v>752</v>
      </c>
      <c r="Q446">
        <v>32</v>
      </c>
      <c r="R446">
        <v>127</v>
      </c>
      <c r="S446">
        <v>0</v>
      </c>
      <c r="T446">
        <v>0</v>
      </c>
      <c r="U446">
        <v>0</v>
      </c>
      <c r="V446">
        <v>0</v>
      </c>
      <c r="W446">
        <v>92</v>
      </c>
      <c r="X446">
        <v>0</v>
      </c>
      <c r="Y446">
        <v>0</v>
      </c>
      <c r="Z446">
        <v>95</v>
      </c>
      <c r="AA446">
        <v>0</v>
      </c>
      <c r="AB446">
        <v>53</v>
      </c>
      <c r="AC446">
        <v>14</v>
      </c>
      <c r="AD446">
        <v>339</v>
      </c>
    </row>
    <row r="447" spans="1:30" ht="15.75">
      <c r="A447" s="65"/>
      <c r="B447" s="72"/>
      <c r="C447" s="66"/>
      <c r="D447" s="69" t="s">
        <v>490</v>
      </c>
      <c r="E447" s="66"/>
      <c r="F447" s="66"/>
      <c r="G447" s="67"/>
      <c r="H447" s="76">
        <v>1137</v>
      </c>
      <c r="M447" t="s">
        <v>474</v>
      </c>
      <c r="P447">
        <v>1100</v>
      </c>
      <c r="Q447">
        <v>74</v>
      </c>
      <c r="R447">
        <v>62</v>
      </c>
      <c r="S447">
        <v>0</v>
      </c>
      <c r="T447">
        <v>0</v>
      </c>
      <c r="U447">
        <v>0</v>
      </c>
      <c r="V447">
        <v>115</v>
      </c>
      <c r="W447">
        <v>114</v>
      </c>
      <c r="X447">
        <v>184</v>
      </c>
      <c r="Y447">
        <v>0</v>
      </c>
      <c r="Z447">
        <v>0</v>
      </c>
      <c r="AA447">
        <v>0</v>
      </c>
      <c r="AB447">
        <v>68</v>
      </c>
      <c r="AC447">
        <v>18</v>
      </c>
      <c r="AD447">
        <v>465</v>
      </c>
    </row>
    <row r="448" spans="1:30" ht="15.75">
      <c r="A448" s="65"/>
      <c r="B448" s="72"/>
      <c r="C448" s="66"/>
      <c r="D448" s="69" t="s">
        <v>489</v>
      </c>
      <c r="E448" s="66"/>
      <c r="F448" s="66"/>
      <c r="G448" s="67"/>
      <c r="H448" s="76">
        <v>2782</v>
      </c>
      <c r="K448" t="s">
        <v>403</v>
      </c>
      <c r="M448" t="s">
        <v>475</v>
      </c>
      <c r="P448">
        <v>2406</v>
      </c>
      <c r="Q448">
        <v>165</v>
      </c>
      <c r="R448">
        <v>88</v>
      </c>
      <c r="S448">
        <v>0</v>
      </c>
      <c r="T448">
        <v>45</v>
      </c>
      <c r="U448">
        <v>76</v>
      </c>
      <c r="V448">
        <v>117</v>
      </c>
      <c r="W448">
        <v>615</v>
      </c>
      <c r="X448">
        <v>438</v>
      </c>
      <c r="Y448">
        <v>86</v>
      </c>
      <c r="Z448">
        <v>71</v>
      </c>
      <c r="AA448">
        <v>0</v>
      </c>
      <c r="AB448">
        <v>79</v>
      </c>
      <c r="AC448">
        <v>232</v>
      </c>
      <c r="AD448">
        <v>394</v>
      </c>
    </row>
    <row r="449" spans="1:30" ht="15.75">
      <c r="A449" s="65"/>
      <c r="B449" s="72"/>
      <c r="C449" s="66"/>
      <c r="D449" s="69" t="s">
        <v>403</v>
      </c>
      <c r="E449" s="66"/>
      <c r="F449" s="66"/>
      <c r="G449" s="67"/>
      <c r="H449" s="76">
        <v>3616</v>
      </c>
      <c r="M449" t="s">
        <v>476</v>
      </c>
      <c r="P449">
        <v>3339</v>
      </c>
      <c r="Q449">
        <v>97</v>
      </c>
      <c r="R449">
        <v>86</v>
      </c>
      <c r="S449">
        <v>77</v>
      </c>
      <c r="T449">
        <v>357</v>
      </c>
      <c r="U449">
        <v>140</v>
      </c>
      <c r="V449">
        <v>157</v>
      </c>
      <c r="W449">
        <v>761</v>
      </c>
      <c r="X449">
        <v>482</v>
      </c>
      <c r="Y449">
        <v>207</v>
      </c>
      <c r="Z449">
        <v>196</v>
      </c>
      <c r="AA449">
        <v>0</v>
      </c>
      <c r="AB449">
        <v>60</v>
      </c>
      <c r="AC449">
        <v>204</v>
      </c>
      <c r="AD449">
        <v>515</v>
      </c>
    </row>
    <row r="450" spans="1:30" ht="15.75">
      <c r="A450" s="65"/>
      <c r="B450" s="72"/>
      <c r="C450" s="66"/>
      <c r="D450" s="69" t="s">
        <v>486</v>
      </c>
      <c r="E450" s="66"/>
      <c r="F450" s="66"/>
      <c r="G450" s="67"/>
      <c r="H450" s="76">
        <v>765</v>
      </c>
      <c r="K450" t="s">
        <v>477</v>
      </c>
      <c r="M450" t="s">
        <v>478</v>
      </c>
      <c r="P450">
        <v>300</v>
      </c>
      <c r="Q450">
        <v>47</v>
      </c>
      <c r="R450">
        <v>56</v>
      </c>
      <c r="S450">
        <v>45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63</v>
      </c>
      <c r="AC450">
        <v>89</v>
      </c>
      <c r="AD450">
        <v>0</v>
      </c>
    </row>
    <row r="451" spans="1:30" ht="15.75">
      <c r="A451" s="65"/>
      <c r="B451" s="72"/>
      <c r="C451" s="66"/>
      <c r="D451" s="69" t="s">
        <v>487</v>
      </c>
      <c r="E451" s="66"/>
      <c r="F451" s="66"/>
      <c r="G451" s="67"/>
      <c r="H451" s="76">
        <v>584</v>
      </c>
      <c r="M451" t="s">
        <v>479</v>
      </c>
      <c r="P451">
        <v>618</v>
      </c>
      <c r="Q451">
        <v>53</v>
      </c>
      <c r="R451">
        <v>72</v>
      </c>
      <c r="S451">
        <v>0</v>
      </c>
      <c r="T451">
        <v>0</v>
      </c>
      <c r="U451">
        <v>0</v>
      </c>
      <c r="V451">
        <v>0</v>
      </c>
      <c r="W451">
        <v>59</v>
      </c>
      <c r="X451">
        <v>380</v>
      </c>
      <c r="Y451">
        <v>0</v>
      </c>
      <c r="Z451">
        <v>0</v>
      </c>
      <c r="AA451">
        <v>0</v>
      </c>
      <c r="AB451">
        <v>54</v>
      </c>
      <c r="AC451">
        <v>0</v>
      </c>
      <c r="AD451">
        <v>0</v>
      </c>
    </row>
    <row r="452" spans="1:30" ht="15.75">
      <c r="A452" s="65"/>
      <c r="B452" s="72"/>
      <c r="C452" s="66"/>
      <c r="D452" s="69" t="s">
        <v>488</v>
      </c>
      <c r="E452" s="66"/>
      <c r="F452" s="66"/>
      <c r="G452" s="67"/>
      <c r="H452" s="76">
        <v>1212</v>
      </c>
      <c r="M452" t="s">
        <v>480</v>
      </c>
      <c r="P452">
        <v>1602</v>
      </c>
      <c r="Q452">
        <v>211</v>
      </c>
      <c r="R452">
        <v>23</v>
      </c>
      <c r="S452">
        <v>110</v>
      </c>
      <c r="T452">
        <v>34</v>
      </c>
      <c r="U452">
        <v>0</v>
      </c>
      <c r="V452">
        <v>146</v>
      </c>
      <c r="W452">
        <v>52</v>
      </c>
      <c r="X452">
        <v>578</v>
      </c>
      <c r="Y452">
        <v>135</v>
      </c>
      <c r="Z452">
        <v>200</v>
      </c>
      <c r="AA452">
        <v>0</v>
      </c>
      <c r="AB452">
        <v>71</v>
      </c>
      <c r="AC452">
        <v>11</v>
      </c>
      <c r="AD452">
        <v>31</v>
      </c>
    </row>
    <row r="453" spans="1:30" ht="15.75">
      <c r="A453" s="65"/>
      <c r="B453" s="72"/>
      <c r="C453" s="66"/>
      <c r="D453" s="69" t="s">
        <v>485</v>
      </c>
      <c r="E453" s="66"/>
      <c r="F453" s="66"/>
      <c r="G453" s="67"/>
      <c r="H453" s="76">
        <v>3441</v>
      </c>
      <c r="M453" t="s">
        <v>481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</row>
    <row r="454" spans="1:30" ht="15.75">
      <c r="A454" s="65"/>
      <c r="B454" s="72"/>
      <c r="C454" s="66"/>
      <c r="D454" s="69" t="s">
        <v>400</v>
      </c>
      <c r="E454" s="66"/>
      <c r="F454" s="66"/>
      <c r="G454" s="67"/>
      <c r="H454" s="76">
        <v>1229</v>
      </c>
      <c r="K454" t="s">
        <v>482</v>
      </c>
      <c r="P454">
        <v>3158</v>
      </c>
      <c r="Q454">
        <v>36</v>
      </c>
      <c r="R454">
        <v>68</v>
      </c>
      <c r="S454">
        <v>43</v>
      </c>
      <c r="T454">
        <v>92</v>
      </c>
      <c r="U454">
        <v>181</v>
      </c>
      <c r="V454">
        <v>135</v>
      </c>
      <c r="W454">
        <v>760</v>
      </c>
      <c r="X454">
        <v>527</v>
      </c>
      <c r="Y454">
        <v>237</v>
      </c>
      <c r="Z454">
        <v>153</v>
      </c>
      <c r="AA454">
        <v>0</v>
      </c>
      <c r="AB454">
        <v>46</v>
      </c>
      <c r="AC454">
        <v>365</v>
      </c>
      <c r="AD454">
        <v>515</v>
      </c>
    </row>
    <row r="455" spans="1:30" ht="15.75">
      <c r="A455" s="65"/>
      <c r="B455" s="88"/>
      <c r="C455" s="89"/>
      <c r="D455" s="90" t="s">
        <v>492</v>
      </c>
      <c r="E455" s="89"/>
      <c r="F455" s="89"/>
      <c r="G455" s="91"/>
      <c r="H455" s="92"/>
      <c r="J455" t="s">
        <v>483</v>
      </c>
      <c r="K455" t="s">
        <v>484</v>
      </c>
      <c r="P455">
        <v>2045</v>
      </c>
      <c r="Q455">
        <v>94</v>
      </c>
      <c r="R455">
        <v>94</v>
      </c>
      <c r="S455">
        <v>0</v>
      </c>
      <c r="T455">
        <v>27</v>
      </c>
      <c r="U455">
        <v>0</v>
      </c>
      <c r="V455">
        <v>166</v>
      </c>
      <c r="W455">
        <v>277</v>
      </c>
      <c r="X455">
        <v>1025</v>
      </c>
      <c r="Y455">
        <v>0</v>
      </c>
      <c r="Z455">
        <v>92</v>
      </c>
      <c r="AA455">
        <v>0</v>
      </c>
      <c r="AB455">
        <v>52</v>
      </c>
      <c r="AC455">
        <v>52</v>
      </c>
      <c r="AD455">
        <v>166</v>
      </c>
    </row>
    <row r="456" spans="1:8" ht="15.75">
      <c r="A456" s="79"/>
      <c r="B456" s="80"/>
      <c r="C456" s="81"/>
      <c r="D456" s="81"/>
      <c r="E456" s="81"/>
      <c r="F456" s="81"/>
      <c r="G456" s="82"/>
      <c r="H456" s="83"/>
    </row>
  </sheetData>
  <sheetProtection/>
  <mergeCells count="204">
    <mergeCell ref="K294:L299"/>
    <mergeCell ref="M294:O294"/>
    <mergeCell ref="M295:O295"/>
    <mergeCell ref="M296:O296"/>
    <mergeCell ref="M297:O297"/>
    <mergeCell ref="M298:O298"/>
    <mergeCell ref="M299:O299"/>
    <mergeCell ref="M310:O310"/>
    <mergeCell ref="M311:O311"/>
    <mergeCell ref="M304:O304"/>
    <mergeCell ref="M305:O305"/>
    <mergeCell ref="M306:O306"/>
    <mergeCell ref="M307:O307"/>
    <mergeCell ref="M308:O308"/>
    <mergeCell ref="M309:O309"/>
    <mergeCell ref="M300:O300"/>
    <mergeCell ref="M301:O301"/>
    <mergeCell ref="M302:O302"/>
    <mergeCell ref="M303:O303"/>
    <mergeCell ref="K300:L303"/>
    <mergeCell ref="K304:L306"/>
    <mergeCell ref="M272:O272"/>
    <mergeCell ref="M273:O273"/>
    <mergeCell ref="M274:O274"/>
    <mergeCell ref="M275:O275"/>
    <mergeCell ref="M282:O282"/>
    <mergeCell ref="K283:L293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K272:L282"/>
    <mergeCell ref="M276:O276"/>
    <mergeCell ref="M277:O277"/>
    <mergeCell ref="M278:O278"/>
    <mergeCell ref="M279:O279"/>
    <mergeCell ref="M280:O280"/>
    <mergeCell ref="M281:O281"/>
    <mergeCell ref="M291:O291"/>
    <mergeCell ref="M292:O292"/>
    <mergeCell ref="M293:O293"/>
    <mergeCell ref="K261:L271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K250:O250"/>
    <mergeCell ref="K251:O251"/>
    <mergeCell ref="M252:O252"/>
    <mergeCell ref="M253:O253"/>
    <mergeCell ref="M254:O254"/>
    <mergeCell ref="M255:O255"/>
    <mergeCell ref="M256:O256"/>
    <mergeCell ref="M257:O257"/>
    <mergeCell ref="M258:O258"/>
    <mergeCell ref="K252:L260"/>
    <mergeCell ref="M259:O259"/>
    <mergeCell ref="M260:O260"/>
    <mergeCell ref="K10:O10"/>
    <mergeCell ref="K9:O9"/>
    <mergeCell ref="K103:K113"/>
    <mergeCell ref="K114:K124"/>
    <mergeCell ref="K125:K128"/>
    <mergeCell ref="K11:K18"/>
    <mergeCell ref="L129:O129"/>
    <mergeCell ref="A1:G1"/>
    <mergeCell ref="A2:G2"/>
    <mergeCell ref="L15:O15"/>
    <mergeCell ref="L14:O14"/>
    <mergeCell ref="L13:O13"/>
    <mergeCell ref="L12:O12"/>
    <mergeCell ref="L11:O11"/>
    <mergeCell ref="L122:O122"/>
    <mergeCell ref="L123:O123"/>
    <mergeCell ref="L124:O124"/>
    <mergeCell ref="L125:O125"/>
    <mergeCell ref="L126:O126"/>
    <mergeCell ref="L127:O127"/>
    <mergeCell ref="L128:O128"/>
    <mergeCell ref="L114:O114"/>
    <mergeCell ref="L115:O115"/>
    <mergeCell ref="L116:O116"/>
    <mergeCell ref="L117:O117"/>
    <mergeCell ref="L118:O118"/>
    <mergeCell ref="L119:O119"/>
    <mergeCell ref="L120:O120"/>
    <mergeCell ref="L121:O121"/>
    <mergeCell ref="L108:O108"/>
    <mergeCell ref="L109:O109"/>
    <mergeCell ref="L110:O110"/>
    <mergeCell ref="L111:O111"/>
    <mergeCell ref="L112:O112"/>
    <mergeCell ref="L113:O113"/>
    <mergeCell ref="L100:O100"/>
    <mergeCell ref="L101:O101"/>
    <mergeCell ref="L102:O102"/>
    <mergeCell ref="L103:O103"/>
    <mergeCell ref="L104:O104"/>
    <mergeCell ref="L105:O105"/>
    <mergeCell ref="L106:O106"/>
    <mergeCell ref="L107:O107"/>
    <mergeCell ref="L91:O91"/>
    <mergeCell ref="L92:O92"/>
    <mergeCell ref="L93:O93"/>
    <mergeCell ref="L94:O94"/>
    <mergeCell ref="K95:K102"/>
    <mergeCell ref="L95:O95"/>
    <mergeCell ref="L96:O96"/>
    <mergeCell ref="L97:O97"/>
    <mergeCell ref="L98:O98"/>
    <mergeCell ref="L99:O99"/>
    <mergeCell ref="L82:O82"/>
    <mergeCell ref="L83:O83"/>
    <mergeCell ref="K84:K94"/>
    <mergeCell ref="L84:O84"/>
    <mergeCell ref="L85:O85"/>
    <mergeCell ref="L86:O86"/>
    <mergeCell ref="L87:O87"/>
    <mergeCell ref="L88:O88"/>
    <mergeCell ref="L89:O89"/>
    <mergeCell ref="L90:O90"/>
    <mergeCell ref="K73:K83"/>
    <mergeCell ref="L73:O73"/>
    <mergeCell ref="L74:O74"/>
    <mergeCell ref="L75:O75"/>
    <mergeCell ref="L76:O76"/>
    <mergeCell ref="L77:O77"/>
    <mergeCell ref="L78:O78"/>
    <mergeCell ref="L79:O79"/>
    <mergeCell ref="L45:O45"/>
    <mergeCell ref="L46:O46"/>
    <mergeCell ref="L80:O80"/>
    <mergeCell ref="L81:O81"/>
    <mergeCell ref="L67:O67"/>
    <mergeCell ref="L68:O68"/>
    <mergeCell ref="L69:O69"/>
    <mergeCell ref="L70:O70"/>
    <mergeCell ref="L71:O71"/>
    <mergeCell ref="L72:O72"/>
    <mergeCell ref="L58:O58"/>
    <mergeCell ref="L59:O59"/>
    <mergeCell ref="L60:O60"/>
    <mergeCell ref="L61:O61"/>
    <mergeCell ref="L47:O47"/>
    <mergeCell ref="L48:O48"/>
    <mergeCell ref="L28:O28"/>
    <mergeCell ref="L29:O29"/>
    <mergeCell ref="K62:K72"/>
    <mergeCell ref="L62:O62"/>
    <mergeCell ref="L63:O63"/>
    <mergeCell ref="L64:O64"/>
    <mergeCell ref="L65:O65"/>
    <mergeCell ref="L66:O66"/>
    <mergeCell ref="L49:O49"/>
    <mergeCell ref="L50:O50"/>
    <mergeCell ref="K51:K61"/>
    <mergeCell ref="L51:O51"/>
    <mergeCell ref="L52:O52"/>
    <mergeCell ref="L53:O53"/>
    <mergeCell ref="L54:O54"/>
    <mergeCell ref="L55:O55"/>
    <mergeCell ref="L56:O56"/>
    <mergeCell ref="L57:O57"/>
    <mergeCell ref="K40:K50"/>
    <mergeCell ref="L40:O40"/>
    <mergeCell ref="L41:O41"/>
    <mergeCell ref="L42:O42"/>
    <mergeCell ref="L43:O43"/>
    <mergeCell ref="L44:O44"/>
    <mergeCell ref="K30:K39"/>
    <mergeCell ref="L30:O30"/>
    <mergeCell ref="L31:O31"/>
    <mergeCell ref="L32:O32"/>
    <mergeCell ref="L33:O33"/>
    <mergeCell ref="L16:O16"/>
    <mergeCell ref="L17:O17"/>
    <mergeCell ref="L18:O18"/>
    <mergeCell ref="K19:K29"/>
    <mergeCell ref="L19:O19"/>
    <mergeCell ref="L20:O20"/>
    <mergeCell ref="L21:O21"/>
    <mergeCell ref="L22:O22"/>
    <mergeCell ref="L23:O23"/>
    <mergeCell ref="L24:O24"/>
    <mergeCell ref="L34:O34"/>
    <mergeCell ref="L35:O35"/>
    <mergeCell ref="L36:O36"/>
    <mergeCell ref="L37:O37"/>
    <mergeCell ref="L38:O38"/>
    <mergeCell ref="L39:O39"/>
    <mergeCell ref="L25:O25"/>
    <mergeCell ref="L26:O26"/>
    <mergeCell ref="L27:O27"/>
  </mergeCells>
  <printOptions/>
  <pageMargins left="0.7" right="0.7" top="0.75" bottom="0.75" header="0.3" footer="0.3"/>
  <pageSetup orientation="portrait" paperSize="2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2"/>
  <sheetViews>
    <sheetView view="pageBreakPreview" zoomScale="90" zoomScaleSheetLayoutView="90" zoomScalePageLayoutView="0" workbookViewId="0" topLeftCell="A377">
      <selection activeCell="H383" sqref="H383"/>
    </sheetView>
  </sheetViews>
  <sheetFormatPr defaultColWidth="9.140625" defaultRowHeight="15"/>
  <cols>
    <col min="1" max="1" width="20.7109375" style="109" customWidth="1"/>
    <col min="2" max="5" width="5.7109375" style="109" customWidth="1"/>
    <col min="6" max="6" width="15.7109375" style="109" customWidth="1"/>
    <col min="7" max="7" width="30.7109375" style="109" customWidth="1"/>
    <col min="8" max="8" width="18.00390625" style="109" customWidth="1"/>
    <col min="9" max="9" width="15.8515625" style="109" hidden="1" customWidth="1"/>
    <col min="10" max="10" width="14.28125" style="109" hidden="1" customWidth="1"/>
    <col min="11" max="11" width="13.421875" style="109" hidden="1" customWidth="1"/>
    <col min="12" max="12" width="15.8515625" style="109" hidden="1" customWidth="1"/>
    <col min="13" max="13" width="14.8515625" style="109" hidden="1" customWidth="1"/>
    <col min="14" max="22" width="0" style="109" hidden="1" customWidth="1"/>
    <col min="23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142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v>185299.3599999999</v>
      </c>
    </row>
    <row r="8" spans="1:19" ht="15">
      <c r="A8" s="114"/>
      <c r="B8" s="120"/>
      <c r="C8" s="121" t="s">
        <v>572</v>
      </c>
      <c r="D8" s="121"/>
      <c r="E8" s="121"/>
      <c r="F8" s="121"/>
      <c r="G8" s="122"/>
      <c r="H8" s="124">
        <v>3590550505</v>
      </c>
      <c r="S8" s="109" t="s">
        <v>569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>
        <v>136735.3999999999</v>
      </c>
    </row>
    <row r="11" spans="1:22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4330.99</v>
      </c>
      <c r="I11" s="125">
        <v>1019.24</v>
      </c>
      <c r="J11" s="125">
        <v>12</v>
      </c>
      <c r="K11" s="125"/>
      <c r="L11" s="125">
        <v>207.2</v>
      </c>
      <c r="M11" s="125"/>
      <c r="N11" s="109">
        <v>701.9999999999999</v>
      </c>
      <c r="R11" s="109">
        <v>6.91</v>
      </c>
      <c r="T11" s="109">
        <v>74.11</v>
      </c>
      <c r="U11" s="109">
        <v>1091.79</v>
      </c>
      <c r="V11" s="109">
        <v>957.76</v>
      </c>
    </row>
    <row r="12" spans="1:22" ht="15">
      <c r="A12" s="114"/>
      <c r="B12" s="120"/>
      <c r="C12" s="121"/>
      <c r="D12" s="121"/>
      <c r="E12" s="126"/>
      <c r="F12" s="126"/>
      <c r="G12" s="122" t="s">
        <v>6</v>
      </c>
      <c r="H12" s="125">
        <v>197.6</v>
      </c>
      <c r="I12" s="125">
        <v>0</v>
      </c>
      <c r="J12" s="125">
        <v>4.6</v>
      </c>
      <c r="K12" s="125"/>
      <c r="L12" s="125">
        <v>163</v>
      </c>
      <c r="M12" s="125"/>
      <c r="N12" s="109">
        <v>0</v>
      </c>
      <c r="R12" s="109">
        <v>0</v>
      </c>
      <c r="T12" s="109">
        <v>0</v>
      </c>
      <c r="U12" s="109">
        <v>0</v>
      </c>
      <c r="V12" s="109">
        <v>0</v>
      </c>
    </row>
    <row r="13" spans="1:22" ht="15">
      <c r="A13" s="114"/>
      <c r="B13" s="120"/>
      <c r="C13" s="121"/>
      <c r="D13" s="121"/>
      <c r="E13" s="126"/>
      <c r="F13" s="126"/>
      <c r="G13" s="122" t="s">
        <v>152</v>
      </c>
      <c r="H13" s="125">
        <v>1105.78</v>
      </c>
      <c r="I13" s="125">
        <v>558.78</v>
      </c>
      <c r="J13" s="125">
        <v>9</v>
      </c>
      <c r="K13" s="125"/>
      <c r="L13" s="125">
        <v>81.1</v>
      </c>
      <c r="M13" s="125"/>
      <c r="N13" s="109">
        <v>0</v>
      </c>
      <c r="R13" s="109">
        <v>12.72</v>
      </c>
      <c r="T13" s="109">
        <v>0</v>
      </c>
      <c r="U13" s="109">
        <v>22.8</v>
      </c>
      <c r="V13" s="109">
        <v>401.38</v>
      </c>
    </row>
    <row r="14" spans="1:22" ht="15">
      <c r="A14" s="114"/>
      <c r="B14" s="120"/>
      <c r="C14" s="121"/>
      <c r="D14" s="121"/>
      <c r="E14" s="126"/>
      <c r="F14" s="126"/>
      <c r="G14" s="122" t="s">
        <v>153</v>
      </c>
      <c r="H14" s="125">
        <v>1195.2599999999998</v>
      </c>
      <c r="I14" s="125">
        <v>576.68</v>
      </c>
      <c r="J14" s="125">
        <v>14.5</v>
      </c>
      <c r="K14" s="125"/>
      <c r="L14" s="125">
        <v>68.6</v>
      </c>
      <c r="M14" s="125"/>
      <c r="N14" s="109">
        <v>365.80000000000007</v>
      </c>
      <c r="R14" s="109">
        <v>15.61</v>
      </c>
      <c r="T14" s="109">
        <v>0</v>
      </c>
      <c r="U14" s="109">
        <v>14.07</v>
      </c>
      <c r="V14" s="109">
        <v>0</v>
      </c>
    </row>
    <row r="15" spans="1:22" ht="15">
      <c r="A15" s="114"/>
      <c r="B15" s="120"/>
      <c r="C15" s="121"/>
      <c r="D15" s="121"/>
      <c r="E15" s="126"/>
      <c r="F15" s="126"/>
      <c r="G15" s="122" t="s">
        <v>154</v>
      </c>
      <c r="H15" s="125">
        <v>148.35</v>
      </c>
      <c r="I15" s="125">
        <v>0</v>
      </c>
      <c r="J15" s="125">
        <v>14</v>
      </c>
      <c r="K15" s="125"/>
      <c r="L15" s="125">
        <v>99.2</v>
      </c>
      <c r="M15" s="125"/>
      <c r="N15" s="109">
        <v>0</v>
      </c>
      <c r="R15" s="109">
        <v>25.15</v>
      </c>
      <c r="T15" s="109">
        <v>0</v>
      </c>
      <c r="U15" s="109">
        <v>0</v>
      </c>
      <c r="V15" s="109">
        <v>0</v>
      </c>
    </row>
    <row r="16" spans="1:22" ht="15">
      <c r="A16" s="114"/>
      <c r="B16" s="120"/>
      <c r="C16" s="121"/>
      <c r="D16" s="121"/>
      <c r="E16" s="126"/>
      <c r="F16" s="126"/>
      <c r="G16" s="122" t="s">
        <v>10</v>
      </c>
      <c r="H16" s="125">
        <v>1874.1799999999998</v>
      </c>
      <c r="I16" s="125">
        <v>1040.57</v>
      </c>
      <c r="J16" s="125">
        <v>17.6</v>
      </c>
      <c r="K16" s="125"/>
      <c r="L16" s="125">
        <v>70.3</v>
      </c>
      <c r="M16" s="125"/>
      <c r="N16" s="109">
        <v>232.39999999999998</v>
      </c>
      <c r="R16" s="109">
        <v>1.21</v>
      </c>
      <c r="T16" s="109">
        <v>17.8</v>
      </c>
      <c r="U16" s="109">
        <v>116.8</v>
      </c>
      <c r="V16" s="109">
        <v>357.5</v>
      </c>
    </row>
    <row r="17" spans="1:22" ht="15">
      <c r="A17" s="114"/>
      <c r="B17" s="120"/>
      <c r="C17" s="121"/>
      <c r="D17" s="121"/>
      <c r="E17" s="126"/>
      <c r="F17" s="126"/>
      <c r="G17" s="122" t="s">
        <v>11</v>
      </c>
      <c r="H17" s="125">
        <v>1485.42</v>
      </c>
      <c r="I17" s="125">
        <v>505.91</v>
      </c>
      <c r="J17" s="125">
        <v>0</v>
      </c>
      <c r="K17" s="125"/>
      <c r="L17" s="125">
        <v>170.3</v>
      </c>
      <c r="M17" s="125"/>
      <c r="N17" s="109">
        <v>436</v>
      </c>
      <c r="R17" s="109">
        <v>25.51</v>
      </c>
      <c r="T17" s="109">
        <v>0</v>
      </c>
      <c r="U17" s="109">
        <v>0</v>
      </c>
      <c r="V17" s="109">
        <v>347.7</v>
      </c>
    </row>
    <row r="18" spans="1:22" ht="15">
      <c r="A18" s="114"/>
      <c r="B18" s="120"/>
      <c r="C18" s="121"/>
      <c r="D18" s="121"/>
      <c r="E18" s="126"/>
      <c r="F18" s="126"/>
      <c r="G18" s="122" t="s">
        <v>13</v>
      </c>
      <c r="H18" s="125">
        <v>2094.05</v>
      </c>
      <c r="I18" s="125">
        <v>2041.41</v>
      </c>
      <c r="J18" s="125">
        <v>0</v>
      </c>
      <c r="K18" s="125"/>
      <c r="L18" s="125">
        <v>47.8</v>
      </c>
      <c r="M18" s="125"/>
      <c r="N18" s="109">
        <v>0</v>
      </c>
      <c r="R18" s="109">
        <v>4.84</v>
      </c>
      <c r="T18" s="109">
        <v>0</v>
      </c>
      <c r="U18" s="109">
        <v>0</v>
      </c>
      <c r="V18" s="109">
        <v>0</v>
      </c>
    </row>
    <row r="19" spans="1:22" ht="15">
      <c r="A19" s="114"/>
      <c r="B19" s="120"/>
      <c r="C19" s="121"/>
      <c r="D19" s="121"/>
      <c r="E19" s="126"/>
      <c r="F19" s="126"/>
      <c r="G19" s="122" t="s">
        <v>14</v>
      </c>
      <c r="H19" s="125">
        <v>267.34999999999997</v>
      </c>
      <c r="I19" s="125">
        <v>0</v>
      </c>
      <c r="J19" s="125">
        <v>4.1</v>
      </c>
      <c r="K19" s="125"/>
      <c r="L19" s="125">
        <v>253.1</v>
      </c>
      <c r="M19" s="125"/>
      <c r="N19" s="109">
        <v>0</v>
      </c>
      <c r="R19" s="109">
        <v>0.15</v>
      </c>
      <c r="T19" s="109">
        <v>0</v>
      </c>
      <c r="U19" s="109">
        <v>0</v>
      </c>
      <c r="V19" s="109">
        <v>0</v>
      </c>
    </row>
    <row r="20" spans="1:22" ht="15">
      <c r="A20" s="114"/>
      <c r="B20" s="120"/>
      <c r="C20" s="121"/>
      <c r="D20" s="121"/>
      <c r="E20" s="126"/>
      <c r="F20" s="126"/>
      <c r="G20" s="122" t="s">
        <v>15</v>
      </c>
      <c r="H20" s="125">
        <v>2433.9500000000003</v>
      </c>
      <c r="I20" s="125">
        <v>2270.17</v>
      </c>
      <c r="J20" s="125">
        <v>0</v>
      </c>
      <c r="K20" s="125"/>
      <c r="L20" s="125">
        <v>57.8</v>
      </c>
      <c r="M20" s="125"/>
      <c r="N20" s="109">
        <v>0</v>
      </c>
      <c r="R20" s="109">
        <v>2.13</v>
      </c>
      <c r="T20" s="109">
        <v>0</v>
      </c>
      <c r="U20" s="109">
        <v>103.85</v>
      </c>
      <c r="V20" s="109">
        <v>0</v>
      </c>
    </row>
    <row r="21" spans="1:22" ht="15">
      <c r="A21" s="114"/>
      <c r="B21" s="120"/>
      <c r="C21" s="121"/>
      <c r="D21" s="121"/>
      <c r="E21" s="126"/>
      <c r="F21" s="126"/>
      <c r="G21" s="122" t="s">
        <v>155</v>
      </c>
      <c r="H21" s="125">
        <v>2228.42</v>
      </c>
      <c r="I21" s="125">
        <v>1434.83</v>
      </c>
      <c r="J21" s="125">
        <v>17.7</v>
      </c>
      <c r="K21" s="125"/>
      <c r="L21" s="125">
        <v>14.6</v>
      </c>
      <c r="M21" s="125"/>
      <c r="N21" s="109">
        <v>518</v>
      </c>
      <c r="R21" s="109">
        <v>0</v>
      </c>
      <c r="T21" s="109">
        <v>15.35</v>
      </c>
      <c r="U21" s="109">
        <v>27.84</v>
      </c>
      <c r="V21" s="109">
        <v>60.1</v>
      </c>
    </row>
    <row r="22" spans="1:22" ht="15">
      <c r="A22" s="114"/>
      <c r="B22" s="120"/>
      <c r="C22" s="121"/>
      <c r="D22" s="121"/>
      <c r="E22" s="126"/>
      <c r="F22" s="126"/>
      <c r="G22" s="122" t="s">
        <v>156</v>
      </c>
      <c r="H22" s="125">
        <v>1961.05</v>
      </c>
      <c r="I22" s="125">
        <v>1563.37</v>
      </c>
      <c r="J22" s="125">
        <v>7.2</v>
      </c>
      <c r="K22" s="125"/>
      <c r="L22" s="125">
        <v>135</v>
      </c>
      <c r="M22" s="125"/>
      <c r="N22" s="109">
        <v>101.2</v>
      </c>
      <c r="R22" s="109">
        <v>0</v>
      </c>
      <c r="T22" s="109">
        <v>14.18</v>
      </c>
      <c r="U22" s="109">
        <v>24.1</v>
      </c>
      <c r="V22" s="109">
        <v>66</v>
      </c>
    </row>
    <row r="23" spans="1:22" ht="15">
      <c r="A23" s="114"/>
      <c r="B23" s="120"/>
      <c r="C23" s="121"/>
      <c r="D23" s="121"/>
      <c r="E23" s="126"/>
      <c r="F23" s="126"/>
      <c r="G23" s="122" t="s">
        <v>322</v>
      </c>
      <c r="H23" s="125">
        <v>2051.69</v>
      </c>
      <c r="I23" s="125">
        <v>392.6</v>
      </c>
      <c r="J23" s="125">
        <v>9.6</v>
      </c>
      <c r="K23" s="125"/>
      <c r="L23" s="125">
        <v>247.5</v>
      </c>
      <c r="M23" s="125"/>
      <c r="N23" s="109">
        <v>208.7</v>
      </c>
      <c r="R23" s="109">
        <v>0</v>
      </c>
      <c r="T23" s="109">
        <v>41.72</v>
      </c>
      <c r="U23" s="109">
        <v>122.9</v>
      </c>
      <c r="V23" s="109">
        <v>1018.67</v>
      </c>
    </row>
    <row r="24" spans="1:22" ht="15">
      <c r="A24" s="114"/>
      <c r="B24" s="120"/>
      <c r="C24" s="121"/>
      <c r="D24" s="121"/>
      <c r="E24" s="126"/>
      <c r="F24" s="126"/>
      <c r="G24" s="122" t="s">
        <v>157</v>
      </c>
      <c r="H24" s="125">
        <v>279.20000000000005</v>
      </c>
      <c r="I24" s="125">
        <v>0</v>
      </c>
      <c r="J24" s="125">
        <v>10.6</v>
      </c>
      <c r="K24" s="125"/>
      <c r="L24" s="125">
        <v>18.2</v>
      </c>
      <c r="M24" s="125"/>
      <c r="N24" s="109">
        <v>250.40000000000003</v>
      </c>
      <c r="R24" s="109">
        <v>0</v>
      </c>
      <c r="T24" s="109">
        <v>0</v>
      </c>
      <c r="U24" s="109">
        <v>0</v>
      </c>
      <c r="V24" s="109">
        <v>0</v>
      </c>
    </row>
    <row r="25" spans="1:22" ht="15">
      <c r="A25" s="114"/>
      <c r="B25" s="120"/>
      <c r="C25" s="121"/>
      <c r="D25" s="121"/>
      <c r="E25" s="126"/>
      <c r="F25" s="126"/>
      <c r="G25" s="122" t="s">
        <v>158</v>
      </c>
      <c r="H25" s="125">
        <v>828.09</v>
      </c>
      <c r="I25" s="125">
        <v>613.57</v>
      </c>
      <c r="J25" s="125">
        <v>0</v>
      </c>
      <c r="K25" s="125"/>
      <c r="L25" s="125">
        <v>110.5</v>
      </c>
      <c r="M25" s="125"/>
      <c r="N25" s="109">
        <v>47.7</v>
      </c>
      <c r="R25" s="109">
        <v>0</v>
      </c>
      <c r="T25" s="109">
        <v>0</v>
      </c>
      <c r="U25" s="109">
        <v>11.52</v>
      </c>
      <c r="V25" s="109">
        <v>44.8</v>
      </c>
    </row>
    <row r="26" spans="1:22" ht="15">
      <c r="A26" s="114"/>
      <c r="B26" s="120"/>
      <c r="C26" s="121"/>
      <c r="D26" s="121"/>
      <c r="E26" s="126"/>
      <c r="F26" s="126"/>
      <c r="G26" s="122" t="s">
        <v>323</v>
      </c>
      <c r="H26" s="125">
        <v>465.86</v>
      </c>
      <c r="I26" s="125">
        <v>21.28</v>
      </c>
      <c r="J26" s="125">
        <v>0</v>
      </c>
      <c r="K26" s="125"/>
      <c r="L26" s="125">
        <v>135.2</v>
      </c>
      <c r="M26" s="125"/>
      <c r="N26" s="109">
        <v>127.9</v>
      </c>
      <c r="R26" s="109">
        <v>0</v>
      </c>
      <c r="T26" s="109">
        <v>21.56</v>
      </c>
      <c r="U26" s="109">
        <v>139.8</v>
      </c>
      <c r="V26" s="109">
        <v>20.12</v>
      </c>
    </row>
    <row r="27" spans="1:22" ht="15">
      <c r="A27" s="114"/>
      <c r="B27" s="120"/>
      <c r="C27" s="121"/>
      <c r="D27" s="121"/>
      <c r="E27" s="126"/>
      <c r="F27" s="126"/>
      <c r="G27" s="122" t="s">
        <v>159</v>
      </c>
      <c r="H27" s="125">
        <v>2234.36</v>
      </c>
      <c r="I27" s="125">
        <v>922.73</v>
      </c>
      <c r="J27" s="125">
        <v>0</v>
      </c>
      <c r="K27" s="125"/>
      <c r="L27" s="125">
        <v>40</v>
      </c>
      <c r="M27" s="125"/>
      <c r="N27" s="109">
        <v>197.89999999999998</v>
      </c>
      <c r="R27" s="109">
        <v>0</v>
      </c>
      <c r="T27" s="109">
        <v>8.1</v>
      </c>
      <c r="U27" s="109">
        <v>171.71</v>
      </c>
      <c r="V27" s="109">
        <v>893.92</v>
      </c>
    </row>
    <row r="28" spans="1:22" ht="15">
      <c r="A28" s="114"/>
      <c r="B28" s="120"/>
      <c r="C28" s="121"/>
      <c r="D28" s="121"/>
      <c r="E28" s="126"/>
      <c r="F28" s="126"/>
      <c r="G28" s="122" t="s">
        <v>23</v>
      </c>
      <c r="H28" s="125">
        <v>304.69</v>
      </c>
      <c r="I28" s="125">
        <v>0</v>
      </c>
      <c r="J28" s="125">
        <v>0</v>
      </c>
      <c r="K28" s="125"/>
      <c r="L28" s="125">
        <v>298</v>
      </c>
      <c r="M28" s="125"/>
      <c r="N28" s="109">
        <v>0</v>
      </c>
      <c r="R28" s="109">
        <v>0</v>
      </c>
      <c r="T28" s="109">
        <v>0</v>
      </c>
      <c r="U28" s="109">
        <v>0</v>
      </c>
      <c r="V28" s="109">
        <v>6.69</v>
      </c>
    </row>
    <row r="29" spans="1:22" ht="15">
      <c r="A29" s="114"/>
      <c r="B29" s="120"/>
      <c r="C29" s="121"/>
      <c r="D29" s="121"/>
      <c r="E29" s="126"/>
      <c r="F29" s="126"/>
      <c r="G29" s="122" t="s">
        <v>324</v>
      </c>
      <c r="H29" s="125">
        <v>1548.3000000000002</v>
      </c>
      <c r="I29" s="125">
        <v>1186.16</v>
      </c>
      <c r="J29" s="125">
        <v>0</v>
      </c>
      <c r="K29" s="125"/>
      <c r="L29" s="125">
        <v>0</v>
      </c>
      <c r="M29" s="125"/>
      <c r="N29" s="109">
        <v>0</v>
      </c>
      <c r="R29" s="109">
        <v>0</v>
      </c>
      <c r="T29" s="109">
        <v>0</v>
      </c>
      <c r="U29" s="109">
        <v>0</v>
      </c>
      <c r="V29" s="109">
        <v>362.14</v>
      </c>
    </row>
    <row r="30" spans="1:22" ht="15">
      <c r="A30" s="114"/>
      <c r="B30" s="120"/>
      <c r="C30" s="121"/>
      <c r="D30" s="121"/>
      <c r="E30" s="126"/>
      <c r="F30" s="126"/>
      <c r="G30" s="122" t="s">
        <v>325</v>
      </c>
      <c r="H30" s="125">
        <v>4393.879999999999</v>
      </c>
      <c r="I30" s="125">
        <v>1772.34</v>
      </c>
      <c r="J30" s="125">
        <v>0</v>
      </c>
      <c r="K30" s="125"/>
      <c r="L30" s="125">
        <v>23.1</v>
      </c>
      <c r="M30" s="125"/>
      <c r="N30" s="109">
        <v>354</v>
      </c>
      <c r="R30" s="109">
        <v>0</v>
      </c>
      <c r="T30" s="109">
        <v>0</v>
      </c>
      <c r="U30" s="109">
        <v>864.1</v>
      </c>
      <c r="V30" s="109">
        <v>1324.56</v>
      </c>
    </row>
    <row r="31" spans="1:22" ht="15">
      <c r="A31" s="114"/>
      <c r="B31" s="120"/>
      <c r="C31" s="121"/>
      <c r="D31" s="121"/>
      <c r="E31" s="126"/>
      <c r="F31" s="126"/>
      <c r="G31" s="122" t="s">
        <v>160</v>
      </c>
      <c r="H31" s="125">
        <v>27.92</v>
      </c>
      <c r="I31" s="125">
        <v>0</v>
      </c>
      <c r="J31" s="125">
        <v>0</v>
      </c>
      <c r="K31" s="125"/>
      <c r="L31" s="125">
        <v>0</v>
      </c>
      <c r="M31" s="125"/>
      <c r="N31" s="109">
        <v>0</v>
      </c>
      <c r="R31" s="109">
        <v>0</v>
      </c>
      <c r="T31" s="109">
        <v>0</v>
      </c>
      <c r="U31" s="109">
        <v>0</v>
      </c>
      <c r="V31" s="109">
        <v>27.92</v>
      </c>
    </row>
    <row r="32" spans="1:22" ht="15">
      <c r="A32" s="114"/>
      <c r="B32" s="120"/>
      <c r="C32" s="121"/>
      <c r="D32" s="121"/>
      <c r="E32" s="126"/>
      <c r="F32" s="126"/>
      <c r="G32" s="122" t="s">
        <v>161</v>
      </c>
      <c r="H32" s="125">
        <v>2.32</v>
      </c>
      <c r="I32" s="125">
        <v>0</v>
      </c>
      <c r="J32" s="125">
        <v>0</v>
      </c>
      <c r="K32" s="125"/>
      <c r="L32" s="125">
        <v>0</v>
      </c>
      <c r="M32" s="125"/>
      <c r="N32" s="109">
        <v>0</v>
      </c>
      <c r="R32" s="109">
        <v>0</v>
      </c>
      <c r="T32" s="109">
        <v>0</v>
      </c>
      <c r="U32" s="109">
        <v>1.32</v>
      </c>
      <c r="V32" s="109">
        <v>0</v>
      </c>
    </row>
    <row r="33" spans="1:22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  <c r="I33" s="125">
        <v>0</v>
      </c>
      <c r="J33" s="125">
        <v>0</v>
      </c>
      <c r="K33" s="125"/>
      <c r="L33" s="125">
        <v>0</v>
      </c>
      <c r="M33" s="125"/>
      <c r="N33" s="109">
        <v>0</v>
      </c>
      <c r="R33" s="109">
        <v>0</v>
      </c>
      <c r="T33" s="109">
        <v>0</v>
      </c>
      <c r="U33" s="109">
        <v>0</v>
      </c>
      <c r="V33" s="109">
        <v>0</v>
      </c>
    </row>
    <row r="34" spans="1:22" ht="15">
      <c r="A34" s="114"/>
      <c r="B34" s="120"/>
      <c r="C34" s="121"/>
      <c r="D34" s="121"/>
      <c r="E34" s="126"/>
      <c r="F34" s="126"/>
      <c r="G34" s="122" t="s">
        <v>162</v>
      </c>
      <c r="H34" s="125">
        <v>324</v>
      </c>
      <c r="I34" s="125">
        <v>0</v>
      </c>
      <c r="J34" s="125">
        <v>0</v>
      </c>
      <c r="K34" s="125"/>
      <c r="L34" s="125">
        <v>324</v>
      </c>
      <c r="M34" s="125"/>
      <c r="N34" s="109">
        <v>0</v>
      </c>
      <c r="R34" s="109">
        <v>0</v>
      </c>
      <c r="T34" s="109">
        <v>0</v>
      </c>
      <c r="U34" s="109">
        <v>0</v>
      </c>
      <c r="V34" s="109">
        <v>0</v>
      </c>
    </row>
    <row r="35" spans="1:22" ht="15">
      <c r="A35" s="114"/>
      <c r="B35" s="120"/>
      <c r="C35" s="121"/>
      <c r="D35" s="121"/>
      <c r="E35" s="126"/>
      <c r="F35" s="126"/>
      <c r="G35" s="122" t="s">
        <v>163</v>
      </c>
      <c r="H35" s="125">
        <v>197.09999999999997</v>
      </c>
      <c r="I35" s="125">
        <v>0</v>
      </c>
      <c r="J35" s="125">
        <v>0</v>
      </c>
      <c r="K35" s="125"/>
      <c r="L35" s="125">
        <v>0</v>
      </c>
      <c r="M35" s="125"/>
      <c r="N35" s="109">
        <v>136.39999999999998</v>
      </c>
      <c r="R35" s="109">
        <v>0</v>
      </c>
      <c r="T35" s="109">
        <v>0</v>
      </c>
      <c r="U35" s="109">
        <v>27.75</v>
      </c>
      <c r="V35" s="109">
        <v>32.95</v>
      </c>
    </row>
    <row r="36" spans="1:22" ht="15">
      <c r="A36" s="114"/>
      <c r="B36" s="120"/>
      <c r="C36" s="121"/>
      <c r="D36" s="121"/>
      <c r="E36" s="126"/>
      <c r="F36" s="126"/>
      <c r="G36" s="122" t="s">
        <v>164</v>
      </c>
      <c r="H36" s="125">
        <v>3731.1</v>
      </c>
      <c r="I36" s="125">
        <v>0</v>
      </c>
      <c r="J36" s="125">
        <v>0</v>
      </c>
      <c r="K36" s="125"/>
      <c r="L36" s="125">
        <v>0</v>
      </c>
      <c r="M36" s="125"/>
      <c r="N36" s="109">
        <v>0</v>
      </c>
      <c r="R36" s="109">
        <v>0</v>
      </c>
      <c r="T36" s="109">
        <v>0</v>
      </c>
      <c r="U36" s="109">
        <v>259.45</v>
      </c>
      <c r="V36" s="109">
        <v>3305.24</v>
      </c>
    </row>
    <row r="37" spans="1:22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  <c r="I37" s="125">
        <v>0</v>
      </c>
      <c r="J37" s="125">
        <v>0</v>
      </c>
      <c r="K37" s="125"/>
      <c r="L37" s="125">
        <v>0</v>
      </c>
      <c r="M37" s="125"/>
      <c r="N37" s="109">
        <v>0</v>
      </c>
      <c r="R37" s="109">
        <v>0</v>
      </c>
      <c r="T37" s="109">
        <v>0</v>
      </c>
      <c r="U37" s="109">
        <v>0</v>
      </c>
      <c r="V37" s="109">
        <v>0</v>
      </c>
    </row>
    <row r="38" spans="1:22" ht="15">
      <c r="A38" s="114"/>
      <c r="B38" s="120"/>
      <c r="C38" s="121"/>
      <c r="D38" s="121"/>
      <c r="E38" s="126"/>
      <c r="F38" s="126"/>
      <c r="G38" s="122" t="s">
        <v>166</v>
      </c>
      <c r="H38" s="125">
        <v>8.75</v>
      </c>
      <c r="I38" s="125">
        <v>0</v>
      </c>
      <c r="J38" s="125">
        <v>0</v>
      </c>
      <c r="K38" s="125"/>
      <c r="L38" s="125">
        <v>0</v>
      </c>
      <c r="M38" s="125"/>
      <c r="N38" s="109">
        <v>0</v>
      </c>
      <c r="R38" s="109">
        <v>0</v>
      </c>
      <c r="T38" s="109">
        <v>0</v>
      </c>
      <c r="U38" s="109">
        <v>0</v>
      </c>
      <c r="V38" s="109">
        <v>8.75</v>
      </c>
    </row>
    <row r="39" spans="1:22" ht="15">
      <c r="A39" s="114"/>
      <c r="B39" s="120"/>
      <c r="C39" s="121"/>
      <c r="D39" s="121"/>
      <c r="E39" s="126"/>
      <c r="F39" s="126"/>
      <c r="G39" s="122" t="s">
        <v>167</v>
      </c>
      <c r="H39" s="125">
        <v>206.42</v>
      </c>
      <c r="I39" s="125">
        <v>144.82</v>
      </c>
      <c r="J39" s="125">
        <v>0</v>
      </c>
      <c r="K39" s="125"/>
      <c r="L39" s="125">
        <v>0</v>
      </c>
      <c r="M39" s="125"/>
      <c r="N39" s="109">
        <v>0</v>
      </c>
      <c r="R39" s="109">
        <v>0</v>
      </c>
      <c r="T39" s="109">
        <v>0</v>
      </c>
      <c r="U39" s="109">
        <v>61.6</v>
      </c>
      <c r="V39" s="109">
        <v>0</v>
      </c>
    </row>
    <row r="40" spans="1:22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  <c r="I40" s="125">
        <v>0</v>
      </c>
      <c r="J40" s="125">
        <v>0</v>
      </c>
      <c r="K40" s="125"/>
      <c r="L40" s="125">
        <v>0</v>
      </c>
      <c r="M40" s="125"/>
      <c r="N40" s="109">
        <v>0</v>
      </c>
      <c r="R40" s="109">
        <v>0</v>
      </c>
      <c r="T40" s="109">
        <v>0</v>
      </c>
      <c r="U40" s="109">
        <v>0</v>
      </c>
      <c r="V40" s="109">
        <v>0</v>
      </c>
    </row>
    <row r="41" spans="1:22" ht="15">
      <c r="A41" s="114"/>
      <c r="B41" s="120"/>
      <c r="C41" s="121"/>
      <c r="D41" s="121"/>
      <c r="E41" s="126"/>
      <c r="F41" s="126"/>
      <c r="G41" s="122" t="s">
        <v>168</v>
      </c>
      <c r="H41" s="125">
        <v>802.8</v>
      </c>
      <c r="I41" s="125">
        <v>731.9</v>
      </c>
      <c r="J41" s="125">
        <v>14.8</v>
      </c>
      <c r="K41" s="125"/>
      <c r="L41" s="125">
        <v>0</v>
      </c>
      <c r="M41" s="125"/>
      <c r="N41" s="109">
        <v>0</v>
      </c>
      <c r="R41" s="109">
        <v>45.36</v>
      </c>
      <c r="T41" s="109">
        <v>0</v>
      </c>
      <c r="U41" s="109">
        <v>10.74</v>
      </c>
      <c r="V41" s="109">
        <v>0</v>
      </c>
    </row>
    <row r="42" spans="1:22" ht="15">
      <c r="A42" s="114"/>
      <c r="B42" s="120"/>
      <c r="C42" s="121"/>
      <c r="D42" s="121"/>
      <c r="E42" s="126"/>
      <c r="F42" s="126"/>
      <c r="G42" s="122" t="s">
        <v>169</v>
      </c>
      <c r="H42" s="125">
        <v>132.64</v>
      </c>
      <c r="I42" s="125">
        <v>0</v>
      </c>
      <c r="J42" s="125">
        <v>0</v>
      </c>
      <c r="K42" s="125"/>
      <c r="L42" s="125">
        <v>0</v>
      </c>
      <c r="M42" s="125"/>
      <c r="N42" s="109">
        <v>64.6</v>
      </c>
      <c r="R42" s="109">
        <v>0</v>
      </c>
      <c r="T42" s="109">
        <v>34.69</v>
      </c>
      <c r="U42" s="109">
        <v>33.35</v>
      </c>
      <c r="V42" s="109">
        <v>0</v>
      </c>
    </row>
    <row r="43" spans="1:22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  <c r="I43" s="125">
        <v>0</v>
      </c>
      <c r="J43" s="125">
        <v>0</v>
      </c>
      <c r="K43" s="125"/>
      <c r="L43" s="125">
        <v>0</v>
      </c>
      <c r="M43" s="125"/>
      <c r="N43" s="109">
        <v>0</v>
      </c>
      <c r="R43" s="109">
        <v>0</v>
      </c>
      <c r="T43" s="109">
        <v>0</v>
      </c>
      <c r="U43" s="109">
        <v>0</v>
      </c>
      <c r="V43" s="109">
        <v>0</v>
      </c>
    </row>
    <row r="44" spans="1:22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  <c r="I44" s="125">
        <v>0</v>
      </c>
      <c r="J44" s="125">
        <v>0</v>
      </c>
      <c r="K44" s="125"/>
      <c r="L44" s="125">
        <v>0</v>
      </c>
      <c r="M44" s="125"/>
      <c r="N44" s="109">
        <v>0</v>
      </c>
      <c r="R44" s="109">
        <v>0</v>
      </c>
      <c r="T44" s="109">
        <v>0</v>
      </c>
      <c r="U44" s="109">
        <v>0</v>
      </c>
      <c r="V44" s="109">
        <v>0</v>
      </c>
    </row>
    <row r="45" spans="1:22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  <c r="I45" s="125">
        <v>0</v>
      </c>
      <c r="J45" s="125">
        <v>0</v>
      </c>
      <c r="K45" s="125"/>
      <c r="L45" s="125">
        <v>0</v>
      </c>
      <c r="M45" s="125"/>
      <c r="N45" s="109">
        <v>0</v>
      </c>
      <c r="R45" s="109">
        <v>0</v>
      </c>
      <c r="T45" s="109">
        <v>0</v>
      </c>
      <c r="U45" s="109">
        <v>0</v>
      </c>
      <c r="V45" s="109">
        <v>0</v>
      </c>
    </row>
    <row r="46" spans="1:22" ht="15">
      <c r="A46" s="114"/>
      <c r="B46" s="120"/>
      <c r="C46" s="121"/>
      <c r="D46" s="121"/>
      <c r="E46" s="126"/>
      <c r="F46" s="126"/>
      <c r="G46" s="122" t="s">
        <v>173</v>
      </c>
      <c r="H46" s="125">
        <v>47.83</v>
      </c>
      <c r="I46" s="125">
        <v>0</v>
      </c>
      <c r="J46" s="125">
        <v>0</v>
      </c>
      <c r="K46" s="125"/>
      <c r="L46" s="125">
        <v>34.2</v>
      </c>
      <c r="M46" s="125"/>
      <c r="N46" s="109">
        <v>0</v>
      </c>
      <c r="R46" s="109">
        <v>13.629999999999999</v>
      </c>
      <c r="T46" s="109">
        <v>0</v>
      </c>
      <c r="U46" s="109">
        <v>0</v>
      </c>
      <c r="V46" s="109">
        <v>0</v>
      </c>
    </row>
    <row r="47" spans="1:22" ht="15">
      <c r="A47" s="114"/>
      <c r="B47" s="120"/>
      <c r="C47" s="121"/>
      <c r="D47" s="121"/>
      <c r="E47" s="126"/>
      <c r="F47" s="126"/>
      <c r="G47" s="122" t="s">
        <v>174</v>
      </c>
      <c r="H47" s="125">
        <v>208.5</v>
      </c>
      <c r="I47" s="125">
        <v>0</v>
      </c>
      <c r="J47" s="125">
        <v>0</v>
      </c>
      <c r="K47" s="125"/>
      <c r="L47" s="125">
        <v>140.5</v>
      </c>
      <c r="M47" s="125"/>
      <c r="N47" s="109">
        <v>49.599999999999994</v>
      </c>
      <c r="R47" s="109">
        <v>18.4</v>
      </c>
      <c r="T47" s="109">
        <v>0</v>
      </c>
      <c r="U47" s="109">
        <v>0</v>
      </c>
      <c r="V47" s="109">
        <v>0</v>
      </c>
    </row>
    <row r="48" spans="1:22" ht="15">
      <c r="A48" s="114"/>
      <c r="B48" s="120"/>
      <c r="C48" s="121"/>
      <c r="D48" s="121"/>
      <c r="E48" s="126"/>
      <c r="F48" s="126"/>
      <c r="G48" s="122" t="s">
        <v>175</v>
      </c>
      <c r="H48" s="125">
        <v>112.55</v>
      </c>
      <c r="I48" s="125">
        <v>0</v>
      </c>
      <c r="J48" s="125">
        <v>0</v>
      </c>
      <c r="K48" s="125"/>
      <c r="L48" s="125">
        <v>68.3</v>
      </c>
      <c r="M48" s="125"/>
      <c r="N48" s="109">
        <v>0</v>
      </c>
      <c r="R48" s="109">
        <v>0</v>
      </c>
      <c r="T48" s="109">
        <v>0</v>
      </c>
      <c r="U48" s="109">
        <v>44.25</v>
      </c>
      <c r="V48" s="109">
        <v>0</v>
      </c>
    </row>
    <row r="49" spans="1:22" ht="15">
      <c r="A49" s="114"/>
      <c r="B49" s="120"/>
      <c r="C49" s="121"/>
      <c r="D49" s="121"/>
      <c r="E49" s="126"/>
      <c r="F49" s="126"/>
      <c r="G49" s="122" t="s">
        <v>176</v>
      </c>
      <c r="H49" s="125">
        <v>745</v>
      </c>
      <c r="I49" s="125">
        <v>0</v>
      </c>
      <c r="J49" s="125">
        <v>0</v>
      </c>
      <c r="K49" s="125"/>
      <c r="L49" s="125">
        <v>157.4</v>
      </c>
      <c r="M49" s="125"/>
      <c r="N49" s="109">
        <v>424.7</v>
      </c>
      <c r="R49" s="109">
        <v>0</v>
      </c>
      <c r="T49" s="109">
        <v>0</v>
      </c>
      <c r="U49" s="109">
        <v>115.49</v>
      </c>
      <c r="V49" s="109">
        <v>47.41</v>
      </c>
    </row>
    <row r="50" spans="1:22" ht="15">
      <c r="A50" s="114"/>
      <c r="B50" s="120"/>
      <c r="C50" s="121"/>
      <c r="D50" s="121"/>
      <c r="E50" s="126"/>
      <c r="F50" s="126"/>
      <c r="G50" s="122" t="s">
        <v>177</v>
      </c>
      <c r="H50" s="125">
        <v>454.25</v>
      </c>
      <c r="I50" s="125">
        <v>0.1</v>
      </c>
      <c r="J50" s="125">
        <v>0</v>
      </c>
      <c r="K50" s="125"/>
      <c r="L50" s="125">
        <v>0</v>
      </c>
      <c r="M50" s="125"/>
      <c r="N50" s="109">
        <v>338.79999999999995</v>
      </c>
      <c r="R50" s="109">
        <v>0</v>
      </c>
      <c r="T50" s="109">
        <v>0</v>
      </c>
      <c r="U50" s="109">
        <v>29.3</v>
      </c>
      <c r="V50" s="109">
        <v>86.05</v>
      </c>
    </row>
    <row r="51" spans="1:22" ht="15">
      <c r="A51" s="114"/>
      <c r="B51" s="120"/>
      <c r="C51" s="121"/>
      <c r="D51" s="121"/>
      <c r="E51" s="126"/>
      <c r="F51" s="126"/>
      <c r="G51" s="122" t="s">
        <v>178</v>
      </c>
      <c r="H51" s="125">
        <v>2870.81</v>
      </c>
      <c r="I51" s="125">
        <v>1421.72</v>
      </c>
      <c r="J51" s="125">
        <v>0</v>
      </c>
      <c r="K51" s="125"/>
      <c r="L51" s="125">
        <v>84.4</v>
      </c>
      <c r="M51" s="125"/>
      <c r="N51" s="109">
        <v>374.8</v>
      </c>
      <c r="R51" s="109">
        <v>0</v>
      </c>
      <c r="T51" s="109">
        <v>73.2</v>
      </c>
      <c r="U51" s="109">
        <v>84.66</v>
      </c>
      <c r="V51" s="109">
        <v>271.85</v>
      </c>
    </row>
    <row r="52" spans="1:22" ht="15">
      <c r="A52" s="114"/>
      <c r="B52" s="120"/>
      <c r="C52" s="121"/>
      <c r="D52" s="121"/>
      <c r="E52" s="126"/>
      <c r="F52" s="126"/>
      <c r="G52" s="122" t="s">
        <v>46</v>
      </c>
      <c r="H52" s="125">
        <v>95.45</v>
      </c>
      <c r="I52" s="125">
        <v>0</v>
      </c>
      <c r="J52" s="125">
        <v>0</v>
      </c>
      <c r="K52" s="125"/>
      <c r="L52" s="125">
        <v>0</v>
      </c>
      <c r="M52" s="125"/>
      <c r="N52" s="109">
        <v>0</v>
      </c>
      <c r="R52" s="109">
        <v>0</v>
      </c>
      <c r="T52" s="109">
        <v>0</v>
      </c>
      <c r="U52" s="109">
        <v>0</v>
      </c>
      <c r="V52" s="109">
        <v>95.45</v>
      </c>
    </row>
    <row r="53" spans="1:22" ht="15">
      <c r="A53" s="114"/>
      <c r="B53" s="120"/>
      <c r="C53" s="121"/>
      <c r="D53" s="121"/>
      <c r="E53" s="126"/>
      <c r="F53" s="126"/>
      <c r="G53" s="122" t="s">
        <v>47</v>
      </c>
      <c r="H53" s="125">
        <v>2559.96</v>
      </c>
      <c r="I53" s="125">
        <v>348.76</v>
      </c>
      <c r="J53" s="125">
        <v>0</v>
      </c>
      <c r="K53" s="125"/>
      <c r="L53" s="125">
        <v>0</v>
      </c>
      <c r="M53" s="125"/>
      <c r="N53" s="109">
        <v>247.3</v>
      </c>
      <c r="R53" s="109">
        <v>0</v>
      </c>
      <c r="T53" s="109">
        <v>0</v>
      </c>
      <c r="U53" s="109">
        <v>122.25</v>
      </c>
      <c r="V53" s="109">
        <v>811.65</v>
      </c>
    </row>
    <row r="54" spans="1:22" ht="15">
      <c r="A54" s="114"/>
      <c r="B54" s="120"/>
      <c r="C54" s="121"/>
      <c r="D54" s="121"/>
      <c r="E54" s="126"/>
      <c r="F54" s="126"/>
      <c r="G54" s="122" t="s">
        <v>179</v>
      </c>
      <c r="H54" s="125">
        <v>383.68999999999994</v>
      </c>
      <c r="I54" s="125">
        <v>0</v>
      </c>
      <c r="J54" s="125">
        <v>0</v>
      </c>
      <c r="K54" s="125"/>
      <c r="L54" s="125">
        <v>110</v>
      </c>
      <c r="M54" s="125"/>
      <c r="N54" s="109">
        <v>0</v>
      </c>
      <c r="R54" s="109">
        <v>17.939999999999998</v>
      </c>
      <c r="T54" s="109">
        <v>0</v>
      </c>
      <c r="U54" s="109">
        <v>0</v>
      </c>
      <c r="V54" s="109">
        <v>122.9</v>
      </c>
    </row>
    <row r="55" spans="1:22" ht="15">
      <c r="A55" s="114"/>
      <c r="B55" s="120"/>
      <c r="C55" s="121"/>
      <c r="D55" s="121"/>
      <c r="E55" s="126"/>
      <c r="F55" s="126"/>
      <c r="G55" s="122" t="s">
        <v>326</v>
      </c>
      <c r="H55" s="125">
        <v>512.75</v>
      </c>
      <c r="I55" s="125">
        <v>0</v>
      </c>
      <c r="J55" s="125">
        <v>22.2</v>
      </c>
      <c r="K55" s="125"/>
      <c r="L55" s="125">
        <v>111.5</v>
      </c>
      <c r="M55" s="125"/>
      <c r="N55" s="109">
        <v>0</v>
      </c>
      <c r="R55" s="109">
        <v>23.95</v>
      </c>
      <c r="T55" s="109">
        <v>0</v>
      </c>
      <c r="U55" s="109">
        <v>0</v>
      </c>
      <c r="V55" s="109">
        <v>89.4</v>
      </c>
    </row>
    <row r="56" spans="1:22" ht="15">
      <c r="A56" s="114"/>
      <c r="B56" s="120"/>
      <c r="C56" s="121"/>
      <c r="D56" s="121"/>
      <c r="E56" s="126"/>
      <c r="F56" s="126"/>
      <c r="G56" s="122" t="s">
        <v>180</v>
      </c>
      <c r="H56" s="125">
        <v>835.77</v>
      </c>
      <c r="I56" s="125">
        <v>127.32</v>
      </c>
      <c r="J56" s="125">
        <v>0</v>
      </c>
      <c r="K56" s="125"/>
      <c r="L56" s="125">
        <v>0</v>
      </c>
      <c r="M56" s="125"/>
      <c r="N56" s="109">
        <v>97.4</v>
      </c>
      <c r="R56" s="109">
        <v>0</v>
      </c>
      <c r="T56" s="109">
        <v>0</v>
      </c>
      <c r="U56" s="109">
        <v>317.1</v>
      </c>
      <c r="V56" s="109">
        <v>162.7</v>
      </c>
    </row>
    <row r="57" spans="1:22" ht="15">
      <c r="A57" s="114"/>
      <c r="B57" s="120"/>
      <c r="C57" s="121"/>
      <c r="D57" s="121"/>
      <c r="E57" s="126"/>
      <c r="F57" s="126"/>
      <c r="G57" s="122" t="s">
        <v>181</v>
      </c>
      <c r="H57" s="125">
        <v>774.4499999999999</v>
      </c>
      <c r="I57" s="125">
        <v>204.21</v>
      </c>
      <c r="J57" s="125">
        <v>0</v>
      </c>
      <c r="K57" s="125"/>
      <c r="L57" s="125">
        <v>43</v>
      </c>
      <c r="M57" s="125"/>
      <c r="N57" s="109">
        <v>150.7</v>
      </c>
      <c r="R57" s="109">
        <v>0</v>
      </c>
      <c r="T57" s="109">
        <v>0</v>
      </c>
      <c r="U57" s="109">
        <v>146.8</v>
      </c>
      <c r="V57" s="109">
        <v>157.64</v>
      </c>
    </row>
    <row r="58" spans="1:22" ht="15">
      <c r="A58" s="114"/>
      <c r="B58" s="120"/>
      <c r="C58" s="121"/>
      <c r="D58" s="121"/>
      <c r="E58" s="126"/>
      <c r="F58" s="126"/>
      <c r="G58" s="122" t="s">
        <v>52</v>
      </c>
      <c r="H58" s="125">
        <v>211.03</v>
      </c>
      <c r="I58" s="125">
        <v>0</v>
      </c>
      <c r="J58" s="125">
        <v>14.8</v>
      </c>
      <c r="K58" s="125"/>
      <c r="L58" s="125">
        <v>0</v>
      </c>
      <c r="M58" s="125"/>
      <c r="N58" s="109">
        <v>114.6</v>
      </c>
      <c r="R58" s="109">
        <v>64.72999999999999</v>
      </c>
      <c r="T58" s="109">
        <v>0</v>
      </c>
      <c r="U58" s="109">
        <v>0</v>
      </c>
      <c r="V58" s="109">
        <v>16.9</v>
      </c>
    </row>
    <row r="59" spans="1:22" ht="15">
      <c r="A59" s="114"/>
      <c r="B59" s="120"/>
      <c r="C59" s="121"/>
      <c r="D59" s="121"/>
      <c r="E59" s="126"/>
      <c r="F59" s="126"/>
      <c r="G59" s="122" t="s">
        <v>182</v>
      </c>
      <c r="H59" s="125">
        <v>1305.4999999999998</v>
      </c>
      <c r="I59" s="125">
        <v>866.45</v>
      </c>
      <c r="J59" s="125">
        <v>0</v>
      </c>
      <c r="K59" s="125"/>
      <c r="L59" s="125">
        <v>0</v>
      </c>
      <c r="M59" s="125"/>
      <c r="N59" s="109">
        <v>312.4</v>
      </c>
      <c r="R59" s="109">
        <v>0</v>
      </c>
      <c r="T59" s="109">
        <v>2.8</v>
      </c>
      <c r="U59" s="109">
        <v>23.5</v>
      </c>
      <c r="V59" s="109">
        <v>100.35</v>
      </c>
    </row>
    <row r="60" spans="1:22" ht="15">
      <c r="A60" s="114"/>
      <c r="B60" s="120"/>
      <c r="C60" s="121"/>
      <c r="D60" s="121"/>
      <c r="E60" s="126"/>
      <c r="F60" s="126"/>
      <c r="G60" s="122" t="s">
        <v>183</v>
      </c>
      <c r="H60" s="125">
        <v>2649.4</v>
      </c>
      <c r="I60" s="125">
        <v>2217.14</v>
      </c>
      <c r="J60" s="125">
        <v>17.7</v>
      </c>
      <c r="K60" s="125"/>
      <c r="L60" s="125">
        <v>279</v>
      </c>
      <c r="M60" s="125"/>
      <c r="N60" s="109">
        <v>0</v>
      </c>
      <c r="R60" s="109">
        <v>0</v>
      </c>
      <c r="T60" s="109">
        <v>0</v>
      </c>
      <c r="U60" s="109">
        <v>41.78</v>
      </c>
      <c r="V60" s="109">
        <v>63.78</v>
      </c>
    </row>
    <row r="61" spans="1:22" ht="15">
      <c r="A61" s="114"/>
      <c r="B61" s="120"/>
      <c r="C61" s="121"/>
      <c r="D61" s="121"/>
      <c r="E61" s="126"/>
      <c r="F61" s="126"/>
      <c r="G61" s="122" t="s">
        <v>184</v>
      </c>
      <c r="H61" s="125">
        <v>38.6</v>
      </c>
      <c r="I61" s="125">
        <v>0</v>
      </c>
      <c r="J61" s="125">
        <v>0</v>
      </c>
      <c r="K61" s="125"/>
      <c r="L61" s="125">
        <v>0</v>
      </c>
      <c r="M61" s="125"/>
      <c r="N61" s="109">
        <v>0</v>
      </c>
      <c r="R61" s="109">
        <v>0</v>
      </c>
      <c r="T61" s="109">
        <v>0</v>
      </c>
      <c r="U61" s="109">
        <v>38.6</v>
      </c>
      <c r="V61" s="109">
        <v>0</v>
      </c>
    </row>
    <row r="62" spans="1:22" ht="15">
      <c r="A62" s="114"/>
      <c r="B62" s="120"/>
      <c r="C62" s="121"/>
      <c r="D62" s="121"/>
      <c r="E62" s="126"/>
      <c r="F62" s="126"/>
      <c r="G62" s="122" t="s">
        <v>185</v>
      </c>
      <c r="H62" s="125">
        <v>3741.24</v>
      </c>
      <c r="I62" s="125">
        <v>446.82</v>
      </c>
      <c r="J62" s="125">
        <v>4</v>
      </c>
      <c r="K62" s="125"/>
      <c r="L62" s="125">
        <v>712</v>
      </c>
      <c r="M62" s="125"/>
      <c r="N62" s="109">
        <v>235</v>
      </c>
      <c r="R62" s="109">
        <v>0</v>
      </c>
      <c r="T62" s="109">
        <v>21.55</v>
      </c>
      <c r="U62" s="109">
        <v>1255.2</v>
      </c>
      <c r="V62" s="109">
        <v>1056.67</v>
      </c>
    </row>
    <row r="63" spans="1:22" ht="15">
      <c r="A63" s="114"/>
      <c r="B63" s="120"/>
      <c r="C63" s="121"/>
      <c r="D63" s="121"/>
      <c r="E63" s="126"/>
      <c r="F63" s="126"/>
      <c r="G63" s="122" t="s">
        <v>186</v>
      </c>
      <c r="H63" s="125">
        <v>225.56</v>
      </c>
      <c r="I63" s="125">
        <v>0</v>
      </c>
      <c r="J63" s="125">
        <v>4</v>
      </c>
      <c r="K63" s="125"/>
      <c r="L63" s="125">
        <v>221</v>
      </c>
      <c r="M63" s="125"/>
      <c r="N63" s="109">
        <v>0</v>
      </c>
      <c r="R63" s="109">
        <v>0</v>
      </c>
      <c r="T63" s="109">
        <v>0</v>
      </c>
      <c r="U63" s="109">
        <v>0</v>
      </c>
      <c r="V63" s="109">
        <v>0</v>
      </c>
    </row>
    <row r="64" spans="1:22" ht="15">
      <c r="A64" s="114"/>
      <c r="B64" s="120"/>
      <c r="C64" s="121"/>
      <c r="D64" s="121"/>
      <c r="E64" s="126"/>
      <c r="F64" s="126"/>
      <c r="G64" s="122" t="s">
        <v>187</v>
      </c>
      <c r="H64" s="125">
        <v>4744.7</v>
      </c>
      <c r="I64" s="125">
        <v>3119.7</v>
      </c>
      <c r="J64" s="125">
        <v>4</v>
      </c>
      <c r="K64" s="125"/>
      <c r="L64" s="125">
        <v>0</v>
      </c>
      <c r="M64" s="125"/>
      <c r="N64" s="109">
        <v>297.7</v>
      </c>
      <c r="R64" s="109">
        <v>17.18</v>
      </c>
      <c r="T64" s="109">
        <v>258.5</v>
      </c>
      <c r="U64" s="109">
        <v>239.9</v>
      </c>
      <c r="V64" s="109">
        <v>765.5</v>
      </c>
    </row>
    <row r="65" spans="1:22" ht="15">
      <c r="A65" s="114"/>
      <c r="B65" s="120"/>
      <c r="C65" s="121"/>
      <c r="D65" s="121"/>
      <c r="E65" s="126"/>
      <c r="F65" s="126"/>
      <c r="G65" s="122" t="s">
        <v>327</v>
      </c>
      <c r="H65" s="125">
        <v>2313.74</v>
      </c>
      <c r="I65" s="125">
        <v>0</v>
      </c>
      <c r="J65" s="125">
        <v>0</v>
      </c>
      <c r="K65" s="125"/>
      <c r="L65" s="125">
        <v>521.7</v>
      </c>
      <c r="M65" s="125"/>
      <c r="N65" s="109">
        <v>327.9</v>
      </c>
      <c r="R65" s="109">
        <v>0</v>
      </c>
      <c r="T65" s="109">
        <v>1.3</v>
      </c>
      <c r="U65" s="109">
        <v>222.15</v>
      </c>
      <c r="V65" s="109">
        <v>1032.69</v>
      </c>
    </row>
    <row r="66" spans="1:22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  <c r="I66" s="125">
        <v>0</v>
      </c>
      <c r="J66" s="125">
        <v>0</v>
      </c>
      <c r="K66" s="125"/>
      <c r="L66" s="125">
        <v>0</v>
      </c>
      <c r="M66" s="125"/>
      <c r="N66" s="109">
        <v>0</v>
      </c>
      <c r="R66" s="109">
        <v>0</v>
      </c>
      <c r="T66" s="109">
        <v>0</v>
      </c>
      <c r="U66" s="109">
        <v>0</v>
      </c>
      <c r="V66" s="109">
        <v>0</v>
      </c>
    </row>
    <row r="67" spans="1:22" ht="15">
      <c r="A67" s="114"/>
      <c r="B67" s="120"/>
      <c r="C67" s="121"/>
      <c r="D67" s="121"/>
      <c r="E67" s="126"/>
      <c r="F67" s="126"/>
      <c r="G67" s="122" t="s">
        <v>188</v>
      </c>
      <c r="H67" s="125">
        <v>7741.360000000001</v>
      </c>
      <c r="I67" s="125">
        <v>3044.67</v>
      </c>
      <c r="J67" s="125">
        <v>4.8</v>
      </c>
      <c r="K67" s="125"/>
      <c r="L67" s="125">
        <v>0</v>
      </c>
      <c r="M67" s="125"/>
      <c r="N67" s="109">
        <v>672.9</v>
      </c>
      <c r="R67" s="109">
        <v>0</v>
      </c>
      <c r="T67" s="109">
        <v>50.5</v>
      </c>
      <c r="U67" s="109">
        <v>125.74</v>
      </c>
      <c r="V67" s="109">
        <v>3772.75</v>
      </c>
    </row>
    <row r="68" spans="1:22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  <c r="I68" s="125">
        <v>0</v>
      </c>
      <c r="J68" s="125">
        <v>0</v>
      </c>
      <c r="K68" s="125"/>
      <c r="L68" s="125">
        <v>0</v>
      </c>
      <c r="M68" s="125"/>
      <c r="N68" s="109">
        <v>0</v>
      </c>
      <c r="R68" s="109">
        <v>0</v>
      </c>
      <c r="T68" s="109">
        <v>0</v>
      </c>
      <c r="U68" s="109">
        <v>0</v>
      </c>
      <c r="V68" s="109">
        <v>0</v>
      </c>
    </row>
    <row r="69" spans="1:22" ht="15">
      <c r="A69" s="114"/>
      <c r="B69" s="120"/>
      <c r="C69" s="121"/>
      <c r="D69" s="121"/>
      <c r="E69" s="126"/>
      <c r="F69" s="126"/>
      <c r="G69" s="122" t="s">
        <v>328</v>
      </c>
      <c r="H69" s="125">
        <v>232.5</v>
      </c>
      <c r="I69" s="125">
        <v>0</v>
      </c>
      <c r="J69" s="125">
        <v>0</v>
      </c>
      <c r="K69" s="125"/>
      <c r="L69" s="125">
        <v>229.1</v>
      </c>
      <c r="M69" s="125"/>
      <c r="N69" s="109">
        <v>0</v>
      </c>
      <c r="R69" s="109">
        <v>3.4</v>
      </c>
      <c r="T69" s="109">
        <v>0</v>
      </c>
      <c r="U69" s="109">
        <v>0</v>
      </c>
      <c r="V69" s="109">
        <v>0</v>
      </c>
    </row>
    <row r="70" spans="1:22" ht="15">
      <c r="A70" s="114"/>
      <c r="B70" s="120"/>
      <c r="C70" s="121"/>
      <c r="D70" s="121"/>
      <c r="E70" s="126"/>
      <c r="F70" s="126"/>
      <c r="G70" s="122" t="s">
        <v>64</v>
      </c>
      <c r="H70" s="125">
        <v>69</v>
      </c>
      <c r="I70" s="125">
        <v>0</v>
      </c>
      <c r="J70" s="125">
        <v>0</v>
      </c>
      <c r="K70" s="125"/>
      <c r="L70" s="125">
        <v>69</v>
      </c>
      <c r="M70" s="125"/>
      <c r="N70" s="109">
        <v>0</v>
      </c>
      <c r="R70" s="109">
        <v>0</v>
      </c>
      <c r="T70" s="109">
        <v>0</v>
      </c>
      <c r="U70" s="109">
        <v>0</v>
      </c>
      <c r="V70" s="109">
        <v>0</v>
      </c>
    </row>
    <row r="71" spans="1:22" ht="15">
      <c r="A71" s="114"/>
      <c r="B71" s="120"/>
      <c r="C71" s="121"/>
      <c r="D71" s="121"/>
      <c r="E71" s="126"/>
      <c r="F71" s="126"/>
      <c r="G71" s="122" t="s">
        <v>189</v>
      </c>
      <c r="H71" s="125">
        <v>4616.17</v>
      </c>
      <c r="I71" s="125">
        <v>1722.9</v>
      </c>
      <c r="J71" s="125">
        <v>0</v>
      </c>
      <c r="K71" s="125"/>
      <c r="L71" s="125">
        <v>0</v>
      </c>
      <c r="M71" s="125"/>
      <c r="N71" s="109">
        <v>1376.9</v>
      </c>
      <c r="R71" s="109">
        <v>2.62</v>
      </c>
      <c r="T71" s="109">
        <v>110.25</v>
      </c>
      <c r="U71" s="109">
        <v>323.5</v>
      </c>
      <c r="V71" s="109">
        <v>1070</v>
      </c>
    </row>
    <row r="72" spans="1:22" ht="15">
      <c r="A72" s="114"/>
      <c r="B72" s="120"/>
      <c r="C72" s="121"/>
      <c r="D72" s="121"/>
      <c r="E72" s="126"/>
      <c r="F72" s="126"/>
      <c r="G72" s="122" t="s">
        <v>190</v>
      </c>
      <c r="H72" s="125">
        <v>1728.8400000000004</v>
      </c>
      <c r="I72" s="125">
        <v>308.11</v>
      </c>
      <c r="J72" s="125">
        <v>0</v>
      </c>
      <c r="K72" s="125"/>
      <c r="L72" s="125">
        <v>0</v>
      </c>
      <c r="M72" s="125"/>
      <c r="N72" s="109">
        <v>1164.7000000000003</v>
      </c>
      <c r="R72" s="109">
        <v>0</v>
      </c>
      <c r="T72" s="109">
        <v>0</v>
      </c>
      <c r="U72" s="109">
        <v>106.3</v>
      </c>
      <c r="V72" s="109">
        <v>149.73</v>
      </c>
    </row>
    <row r="73" spans="1:22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  <c r="I73" s="125">
        <v>0</v>
      </c>
      <c r="J73" s="125">
        <v>0</v>
      </c>
      <c r="K73" s="125"/>
      <c r="L73" s="125">
        <v>0</v>
      </c>
      <c r="M73" s="125"/>
      <c r="N73" s="109">
        <v>0</v>
      </c>
      <c r="R73" s="109">
        <v>0</v>
      </c>
      <c r="T73" s="109">
        <v>0</v>
      </c>
      <c r="U73" s="109">
        <v>0</v>
      </c>
      <c r="V73" s="109">
        <v>0</v>
      </c>
    </row>
    <row r="74" spans="1:22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  <c r="I74" s="125">
        <v>0</v>
      </c>
      <c r="J74" s="125">
        <v>0</v>
      </c>
      <c r="K74" s="125"/>
      <c r="L74" s="125">
        <v>0</v>
      </c>
      <c r="M74" s="125"/>
      <c r="N74" s="109">
        <v>0</v>
      </c>
      <c r="R74" s="109">
        <v>0</v>
      </c>
      <c r="T74" s="109">
        <v>0</v>
      </c>
      <c r="U74" s="109">
        <v>0</v>
      </c>
      <c r="V74" s="109">
        <v>0</v>
      </c>
    </row>
    <row r="75" spans="1:22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  <c r="I75" s="125">
        <v>0</v>
      </c>
      <c r="J75" s="125">
        <v>0</v>
      </c>
      <c r="K75" s="125"/>
      <c r="L75" s="125">
        <v>0</v>
      </c>
      <c r="M75" s="125"/>
      <c r="N75" s="109">
        <v>0</v>
      </c>
      <c r="R75" s="109">
        <v>0</v>
      </c>
      <c r="T75" s="109">
        <v>0</v>
      </c>
      <c r="U75" s="109">
        <v>0</v>
      </c>
      <c r="V75" s="109">
        <v>0</v>
      </c>
    </row>
    <row r="76" spans="1:22" ht="15">
      <c r="A76" s="114"/>
      <c r="B76" s="120"/>
      <c r="C76" s="121"/>
      <c r="D76" s="121"/>
      <c r="E76" s="126"/>
      <c r="F76" s="126"/>
      <c r="G76" s="122" t="s">
        <v>330</v>
      </c>
      <c r="H76" s="125">
        <v>154.95</v>
      </c>
      <c r="I76" s="125">
        <v>0</v>
      </c>
      <c r="J76" s="125">
        <v>0</v>
      </c>
      <c r="K76" s="125"/>
      <c r="L76" s="125">
        <v>22.1</v>
      </c>
      <c r="M76" s="125"/>
      <c r="N76" s="109">
        <v>0</v>
      </c>
      <c r="R76" s="109">
        <v>0</v>
      </c>
      <c r="T76" s="109">
        <v>0</v>
      </c>
      <c r="U76" s="109">
        <v>0</v>
      </c>
      <c r="V76" s="109">
        <v>0</v>
      </c>
    </row>
    <row r="77" spans="1:22" ht="15">
      <c r="A77" s="114"/>
      <c r="B77" s="120"/>
      <c r="C77" s="121"/>
      <c r="D77" s="121"/>
      <c r="E77" s="126"/>
      <c r="F77" s="126"/>
      <c r="G77" s="122" t="s">
        <v>331</v>
      </c>
      <c r="H77" s="125">
        <v>3093.7799999999997</v>
      </c>
      <c r="I77" s="125">
        <v>3057.35</v>
      </c>
      <c r="J77" s="125">
        <v>0</v>
      </c>
      <c r="K77" s="125"/>
      <c r="L77" s="125">
        <v>0</v>
      </c>
      <c r="M77" s="125"/>
      <c r="N77" s="109">
        <v>0</v>
      </c>
      <c r="R77" s="109">
        <v>36.43</v>
      </c>
      <c r="T77" s="109">
        <v>0</v>
      </c>
      <c r="U77" s="109">
        <v>0</v>
      </c>
      <c r="V77" s="109">
        <v>0</v>
      </c>
    </row>
    <row r="78" spans="1:22" ht="15">
      <c r="A78" s="114"/>
      <c r="B78" s="120"/>
      <c r="C78" s="121"/>
      <c r="D78" s="121"/>
      <c r="E78" s="126"/>
      <c r="F78" s="126"/>
      <c r="G78" s="122" t="s">
        <v>332</v>
      </c>
      <c r="H78" s="125">
        <v>410.54</v>
      </c>
      <c r="I78" s="125">
        <v>0</v>
      </c>
      <c r="J78" s="125">
        <v>16.8</v>
      </c>
      <c r="K78" s="125"/>
      <c r="L78" s="125">
        <v>0</v>
      </c>
      <c r="M78" s="125"/>
      <c r="N78" s="109">
        <v>270.6</v>
      </c>
      <c r="R78" s="109">
        <v>0</v>
      </c>
      <c r="T78" s="109">
        <v>41.28</v>
      </c>
      <c r="U78" s="109">
        <v>20.21</v>
      </c>
      <c r="V78" s="109">
        <v>61.65</v>
      </c>
    </row>
    <row r="79" spans="1:22" ht="15">
      <c r="A79" s="114"/>
      <c r="B79" s="120"/>
      <c r="C79" s="121"/>
      <c r="D79" s="121"/>
      <c r="E79" s="126"/>
      <c r="F79" s="126"/>
      <c r="G79" s="122" t="s">
        <v>192</v>
      </c>
      <c r="H79" s="125">
        <v>241.10000000000002</v>
      </c>
      <c r="I79" s="125">
        <v>0</v>
      </c>
      <c r="J79" s="125">
        <v>18.8</v>
      </c>
      <c r="K79" s="125"/>
      <c r="L79" s="125">
        <v>0</v>
      </c>
      <c r="M79" s="125"/>
      <c r="N79" s="109">
        <v>191</v>
      </c>
      <c r="R79" s="109">
        <v>0</v>
      </c>
      <c r="T79" s="109">
        <v>0</v>
      </c>
      <c r="U79" s="109">
        <v>0</v>
      </c>
      <c r="V79" s="109">
        <v>31.3</v>
      </c>
    </row>
    <row r="80" spans="1:22" ht="15">
      <c r="A80" s="114"/>
      <c r="B80" s="120"/>
      <c r="C80" s="121"/>
      <c r="D80" s="121"/>
      <c r="E80" s="126"/>
      <c r="F80" s="126"/>
      <c r="G80" s="122" t="s">
        <v>193</v>
      </c>
      <c r="H80" s="125">
        <v>41.43</v>
      </c>
      <c r="I80" s="125">
        <v>0</v>
      </c>
      <c r="J80" s="125">
        <v>0</v>
      </c>
      <c r="K80" s="125"/>
      <c r="L80" s="125">
        <v>0</v>
      </c>
      <c r="M80" s="125"/>
      <c r="N80" s="109">
        <v>0</v>
      </c>
      <c r="R80" s="109">
        <v>0</v>
      </c>
      <c r="T80" s="109">
        <v>0</v>
      </c>
      <c r="U80" s="109">
        <v>41.43</v>
      </c>
      <c r="V80" s="109">
        <v>0</v>
      </c>
    </row>
    <row r="81" spans="1:22" ht="15">
      <c r="A81" s="114"/>
      <c r="B81" s="120"/>
      <c r="C81" s="121"/>
      <c r="D81" s="121"/>
      <c r="E81" s="126"/>
      <c r="F81" s="126"/>
      <c r="G81" s="122" t="s">
        <v>194</v>
      </c>
      <c r="H81" s="125">
        <v>361.19999999999993</v>
      </c>
      <c r="I81" s="125">
        <v>0</v>
      </c>
      <c r="J81" s="125">
        <v>15.2</v>
      </c>
      <c r="K81" s="125"/>
      <c r="L81" s="125">
        <v>0</v>
      </c>
      <c r="M81" s="125"/>
      <c r="N81" s="109">
        <v>242.09999999999997</v>
      </c>
      <c r="R81" s="109">
        <v>0</v>
      </c>
      <c r="T81" s="109">
        <v>0</v>
      </c>
      <c r="U81" s="109">
        <v>103.9</v>
      </c>
      <c r="V81" s="109">
        <v>0</v>
      </c>
    </row>
    <row r="82" spans="1:22" ht="15">
      <c r="A82" s="114"/>
      <c r="B82" s="120"/>
      <c r="C82" s="121"/>
      <c r="D82" s="121"/>
      <c r="E82" s="126"/>
      <c r="F82" s="126"/>
      <c r="G82" s="122" t="s">
        <v>195</v>
      </c>
      <c r="H82" s="125">
        <v>216.5</v>
      </c>
      <c r="I82" s="125">
        <v>0</v>
      </c>
      <c r="J82" s="125">
        <v>0</v>
      </c>
      <c r="K82" s="125"/>
      <c r="L82" s="125">
        <v>0</v>
      </c>
      <c r="M82" s="125"/>
      <c r="N82" s="109">
        <v>216.5</v>
      </c>
      <c r="R82" s="109">
        <v>0</v>
      </c>
      <c r="T82" s="109">
        <v>0</v>
      </c>
      <c r="U82" s="109">
        <v>0</v>
      </c>
      <c r="V82" s="109">
        <v>0</v>
      </c>
    </row>
    <row r="83" spans="1:22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  <c r="I83" s="125">
        <v>0</v>
      </c>
      <c r="J83" s="125">
        <v>0</v>
      </c>
      <c r="K83" s="125"/>
      <c r="L83" s="125">
        <v>0</v>
      </c>
      <c r="M83" s="125"/>
      <c r="N83" s="109">
        <v>0</v>
      </c>
      <c r="R83" s="109">
        <v>0</v>
      </c>
      <c r="T83" s="109">
        <v>0</v>
      </c>
      <c r="U83" s="109">
        <v>0</v>
      </c>
      <c r="V83" s="109">
        <v>0</v>
      </c>
    </row>
    <row r="84" spans="1:22" ht="15">
      <c r="A84" s="114"/>
      <c r="B84" s="120"/>
      <c r="C84" s="121"/>
      <c r="D84" s="121"/>
      <c r="E84" s="126"/>
      <c r="F84" s="126"/>
      <c r="G84" s="122" t="s">
        <v>197</v>
      </c>
      <c r="H84" s="125">
        <v>204.2</v>
      </c>
      <c r="I84" s="125">
        <v>0</v>
      </c>
      <c r="J84" s="125">
        <v>0</v>
      </c>
      <c r="K84" s="125"/>
      <c r="L84" s="125">
        <v>0</v>
      </c>
      <c r="M84" s="125"/>
      <c r="N84" s="109">
        <v>204.2</v>
      </c>
      <c r="R84" s="109">
        <v>0</v>
      </c>
      <c r="T84" s="109">
        <v>0</v>
      </c>
      <c r="U84" s="109">
        <v>0</v>
      </c>
      <c r="V84" s="109">
        <v>0</v>
      </c>
    </row>
    <row r="85" spans="1:22" ht="15">
      <c r="A85" s="114"/>
      <c r="B85" s="120"/>
      <c r="C85" s="121"/>
      <c r="D85" s="121"/>
      <c r="E85" s="126"/>
      <c r="F85" s="126"/>
      <c r="G85" s="122" t="s">
        <v>198</v>
      </c>
      <c r="H85" s="125">
        <v>8</v>
      </c>
      <c r="I85" s="125">
        <v>0</v>
      </c>
      <c r="J85" s="125">
        <v>8</v>
      </c>
      <c r="K85" s="125"/>
      <c r="L85" s="125">
        <v>0</v>
      </c>
      <c r="M85" s="125"/>
      <c r="N85" s="109">
        <v>0</v>
      </c>
      <c r="R85" s="109">
        <v>0</v>
      </c>
      <c r="T85" s="109">
        <v>0</v>
      </c>
      <c r="U85" s="109">
        <v>0</v>
      </c>
      <c r="V85" s="109">
        <v>0</v>
      </c>
    </row>
    <row r="86" spans="1:22" ht="15">
      <c r="A86" s="114"/>
      <c r="B86" s="120"/>
      <c r="C86" s="121"/>
      <c r="D86" s="121"/>
      <c r="E86" s="126"/>
      <c r="F86" s="126"/>
      <c r="G86" s="122" t="s">
        <v>199</v>
      </c>
      <c r="H86" s="125">
        <v>110.4</v>
      </c>
      <c r="I86" s="125">
        <v>0</v>
      </c>
      <c r="J86" s="125">
        <v>0</v>
      </c>
      <c r="K86" s="125"/>
      <c r="L86" s="125">
        <v>110.4</v>
      </c>
      <c r="M86" s="125"/>
      <c r="N86" s="109">
        <v>0</v>
      </c>
      <c r="R86" s="109">
        <v>0</v>
      </c>
      <c r="T86" s="109">
        <v>0</v>
      </c>
      <c r="U86" s="109">
        <v>0</v>
      </c>
      <c r="V86" s="109">
        <v>0</v>
      </c>
    </row>
    <row r="87" spans="1:22" ht="15">
      <c r="A87" s="114"/>
      <c r="B87" s="120"/>
      <c r="C87" s="121"/>
      <c r="D87" s="121"/>
      <c r="E87" s="126"/>
      <c r="F87" s="126"/>
      <c r="G87" s="122" t="s">
        <v>333</v>
      </c>
      <c r="H87" s="125">
        <v>992.4100000000001</v>
      </c>
      <c r="I87" s="125">
        <v>849.45</v>
      </c>
      <c r="J87" s="125">
        <v>0</v>
      </c>
      <c r="K87" s="125"/>
      <c r="L87" s="125">
        <v>111</v>
      </c>
      <c r="M87" s="125"/>
      <c r="N87" s="109">
        <v>0</v>
      </c>
      <c r="R87" s="109">
        <v>0</v>
      </c>
      <c r="T87" s="109">
        <v>0</v>
      </c>
      <c r="U87" s="109">
        <v>0</v>
      </c>
      <c r="V87" s="109">
        <v>31.96</v>
      </c>
    </row>
    <row r="88" spans="1:22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  <c r="I88" s="125">
        <v>0</v>
      </c>
      <c r="J88" s="125">
        <v>0</v>
      </c>
      <c r="K88" s="125"/>
      <c r="L88" s="125">
        <v>0</v>
      </c>
      <c r="M88" s="125"/>
      <c r="N88" s="109">
        <v>0</v>
      </c>
      <c r="R88" s="109">
        <v>0</v>
      </c>
      <c r="T88" s="109">
        <v>0</v>
      </c>
      <c r="U88" s="109">
        <v>0</v>
      </c>
      <c r="V88" s="109">
        <v>0</v>
      </c>
    </row>
    <row r="89" spans="1:22" ht="15">
      <c r="A89" s="114"/>
      <c r="B89" s="120"/>
      <c r="C89" s="121"/>
      <c r="D89" s="121"/>
      <c r="E89" s="126"/>
      <c r="F89" s="126"/>
      <c r="G89" s="122" t="s">
        <v>335</v>
      </c>
      <c r="H89" s="125">
        <v>64.3</v>
      </c>
      <c r="I89" s="125">
        <v>0</v>
      </c>
      <c r="J89" s="125">
        <v>0</v>
      </c>
      <c r="K89" s="125"/>
      <c r="L89" s="125">
        <v>27.3</v>
      </c>
      <c r="M89" s="125"/>
      <c r="N89" s="109">
        <v>0</v>
      </c>
      <c r="R89" s="109">
        <v>0</v>
      </c>
      <c r="T89" s="109">
        <v>0</v>
      </c>
      <c r="U89" s="109">
        <v>37</v>
      </c>
      <c r="V89" s="109">
        <v>0</v>
      </c>
    </row>
    <row r="90" spans="1:22" ht="15">
      <c r="A90" s="114"/>
      <c r="B90" s="120"/>
      <c r="C90" s="121"/>
      <c r="D90" s="121"/>
      <c r="E90" s="126"/>
      <c r="F90" s="126"/>
      <c r="G90" s="122" t="s">
        <v>200</v>
      </c>
      <c r="H90" s="125">
        <v>2343.21</v>
      </c>
      <c r="I90" s="125">
        <v>1102.77</v>
      </c>
      <c r="J90" s="125">
        <v>0</v>
      </c>
      <c r="K90" s="125"/>
      <c r="L90" s="125">
        <v>0</v>
      </c>
      <c r="M90" s="125"/>
      <c r="N90" s="109">
        <v>0</v>
      </c>
      <c r="R90" s="109">
        <v>0</v>
      </c>
      <c r="T90" s="109">
        <v>14.67</v>
      </c>
      <c r="U90" s="109">
        <v>1005.5</v>
      </c>
      <c r="V90" s="109">
        <v>220.27</v>
      </c>
    </row>
    <row r="91" spans="1:22" ht="15">
      <c r="A91" s="114"/>
      <c r="B91" s="120"/>
      <c r="C91" s="121"/>
      <c r="D91" s="121"/>
      <c r="E91" s="126"/>
      <c r="F91" s="126"/>
      <c r="G91" s="122" t="s">
        <v>201</v>
      </c>
      <c r="H91" s="125">
        <v>1606.7399999999998</v>
      </c>
      <c r="I91" s="125">
        <v>680.18</v>
      </c>
      <c r="J91" s="125">
        <v>0</v>
      </c>
      <c r="K91" s="125"/>
      <c r="L91" s="125">
        <v>0</v>
      </c>
      <c r="M91" s="125"/>
      <c r="N91" s="109">
        <v>39.9</v>
      </c>
      <c r="R91" s="109">
        <v>525.41</v>
      </c>
      <c r="T91" s="109">
        <v>0</v>
      </c>
      <c r="U91" s="109">
        <v>0</v>
      </c>
      <c r="V91" s="109">
        <v>361.25</v>
      </c>
    </row>
    <row r="92" spans="1:22" ht="15">
      <c r="A92" s="114"/>
      <c r="B92" s="120"/>
      <c r="C92" s="121"/>
      <c r="D92" s="121"/>
      <c r="E92" s="126"/>
      <c r="F92" s="126"/>
      <c r="G92" s="122" t="s">
        <v>202</v>
      </c>
      <c r="H92" s="125">
        <v>926.05</v>
      </c>
      <c r="I92" s="125">
        <v>0</v>
      </c>
      <c r="J92" s="125">
        <v>0</v>
      </c>
      <c r="K92" s="125"/>
      <c r="L92" s="125">
        <v>0</v>
      </c>
      <c r="M92" s="125"/>
      <c r="N92" s="109">
        <v>227.2</v>
      </c>
      <c r="R92" s="109">
        <v>0</v>
      </c>
      <c r="T92" s="109">
        <v>84.75</v>
      </c>
      <c r="U92" s="109">
        <v>614.1</v>
      </c>
      <c r="V92" s="109">
        <v>0</v>
      </c>
    </row>
    <row r="93" spans="1:22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  <c r="I93" s="125">
        <v>0</v>
      </c>
      <c r="J93" s="125">
        <v>0</v>
      </c>
      <c r="K93" s="125"/>
      <c r="L93" s="125">
        <v>0</v>
      </c>
      <c r="M93" s="125"/>
      <c r="N93" s="109">
        <v>0</v>
      </c>
      <c r="R93" s="109">
        <v>0</v>
      </c>
      <c r="T93" s="109">
        <v>0</v>
      </c>
      <c r="U93" s="109">
        <v>0</v>
      </c>
      <c r="V93" s="109">
        <v>0</v>
      </c>
    </row>
    <row r="94" spans="1:22" ht="15">
      <c r="A94" s="114"/>
      <c r="B94" s="120"/>
      <c r="C94" s="121"/>
      <c r="D94" s="121"/>
      <c r="E94" s="126"/>
      <c r="F94" s="126"/>
      <c r="G94" s="122" t="s">
        <v>336</v>
      </c>
      <c r="H94" s="125">
        <v>272</v>
      </c>
      <c r="I94" s="125">
        <v>0</v>
      </c>
      <c r="J94" s="125">
        <v>0</v>
      </c>
      <c r="K94" s="125"/>
      <c r="L94" s="125">
        <v>272</v>
      </c>
      <c r="M94" s="125"/>
      <c r="N94" s="109">
        <v>0</v>
      </c>
      <c r="R94" s="109">
        <v>0</v>
      </c>
      <c r="T94" s="109">
        <v>0</v>
      </c>
      <c r="U94" s="109">
        <v>0</v>
      </c>
      <c r="V94" s="109">
        <v>0</v>
      </c>
    </row>
    <row r="95" spans="1:22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  <c r="I95" s="125">
        <v>0</v>
      </c>
      <c r="J95" s="125">
        <v>0</v>
      </c>
      <c r="K95" s="125"/>
      <c r="L95" s="125">
        <v>0</v>
      </c>
      <c r="M95" s="125"/>
      <c r="N95" s="109">
        <v>0</v>
      </c>
      <c r="R95" s="109">
        <v>0</v>
      </c>
      <c r="T95" s="109">
        <v>0</v>
      </c>
      <c r="U95" s="109">
        <v>0</v>
      </c>
      <c r="V95" s="109">
        <v>0</v>
      </c>
    </row>
    <row r="96" spans="1:22" ht="15">
      <c r="A96" s="114"/>
      <c r="B96" s="120"/>
      <c r="C96" s="121"/>
      <c r="D96" s="121"/>
      <c r="E96" s="126"/>
      <c r="F96" s="126"/>
      <c r="G96" s="122" t="s">
        <v>203</v>
      </c>
      <c r="H96" s="125">
        <v>11</v>
      </c>
      <c r="I96" s="125">
        <v>0</v>
      </c>
      <c r="J96" s="125">
        <v>0</v>
      </c>
      <c r="K96" s="125"/>
      <c r="L96" s="125">
        <v>0</v>
      </c>
      <c r="M96" s="125"/>
      <c r="N96" s="109">
        <v>0</v>
      </c>
      <c r="R96" s="109">
        <v>11</v>
      </c>
      <c r="T96" s="109">
        <v>0</v>
      </c>
      <c r="U96" s="109">
        <v>0</v>
      </c>
      <c r="V96" s="109">
        <v>0</v>
      </c>
    </row>
    <row r="97" spans="1:22" ht="15">
      <c r="A97" s="114"/>
      <c r="B97" s="120"/>
      <c r="C97" s="121"/>
      <c r="D97" s="121"/>
      <c r="E97" s="126"/>
      <c r="F97" s="126"/>
      <c r="G97" s="122" t="s">
        <v>204</v>
      </c>
      <c r="H97" s="125">
        <v>734.1</v>
      </c>
      <c r="I97" s="125">
        <v>0</v>
      </c>
      <c r="J97" s="125">
        <v>5.8</v>
      </c>
      <c r="K97" s="125"/>
      <c r="L97" s="125">
        <v>0</v>
      </c>
      <c r="M97" s="125"/>
      <c r="N97" s="109">
        <v>210.5</v>
      </c>
      <c r="R97" s="109">
        <v>0</v>
      </c>
      <c r="T97" s="109">
        <v>0</v>
      </c>
      <c r="U97" s="109">
        <v>500.2</v>
      </c>
      <c r="V97" s="109">
        <v>23.4</v>
      </c>
    </row>
    <row r="98" spans="1:22" ht="15">
      <c r="A98" s="114"/>
      <c r="B98" s="120"/>
      <c r="C98" s="121"/>
      <c r="D98" s="121"/>
      <c r="E98" s="126"/>
      <c r="F98" s="126"/>
      <c r="G98" s="122" t="s">
        <v>205</v>
      </c>
      <c r="H98" s="125">
        <v>1521.79</v>
      </c>
      <c r="I98" s="125">
        <v>632.67</v>
      </c>
      <c r="J98" s="125">
        <v>0</v>
      </c>
      <c r="K98" s="125"/>
      <c r="L98" s="125">
        <v>0</v>
      </c>
      <c r="M98" s="125"/>
      <c r="N98" s="109">
        <v>0</v>
      </c>
      <c r="R98" s="109">
        <v>0</v>
      </c>
      <c r="T98" s="109">
        <v>0</v>
      </c>
      <c r="U98" s="109">
        <v>0</v>
      </c>
      <c r="V98" s="109">
        <v>883.5</v>
      </c>
    </row>
    <row r="99" spans="1:22" ht="15">
      <c r="A99" s="114"/>
      <c r="B99" s="120"/>
      <c r="C99" s="121"/>
      <c r="D99" s="121"/>
      <c r="E99" s="126"/>
      <c r="F99" s="126"/>
      <c r="G99" s="122" t="s">
        <v>206</v>
      </c>
      <c r="H99" s="125">
        <v>3111.5</v>
      </c>
      <c r="I99" s="125">
        <v>0</v>
      </c>
      <c r="J99" s="125">
        <v>0</v>
      </c>
      <c r="K99" s="125"/>
      <c r="L99" s="125">
        <v>3048.1</v>
      </c>
      <c r="M99" s="125"/>
      <c r="N99" s="109">
        <v>0</v>
      </c>
      <c r="R99" s="109">
        <v>0</v>
      </c>
      <c r="T99" s="109">
        <v>83.4</v>
      </c>
      <c r="U99" s="109">
        <v>0</v>
      </c>
      <c r="V99" s="109">
        <v>0</v>
      </c>
    </row>
    <row r="100" spans="1:22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303.4</v>
      </c>
      <c r="I100" s="125">
        <v>0</v>
      </c>
      <c r="J100" s="125">
        <v>0</v>
      </c>
      <c r="K100" s="125"/>
      <c r="L100" s="125">
        <v>303.4</v>
      </c>
      <c r="M100" s="125"/>
      <c r="N100" s="109">
        <v>0</v>
      </c>
      <c r="R100" s="109">
        <v>0</v>
      </c>
      <c r="T100" s="109">
        <v>0</v>
      </c>
      <c r="U100" s="109">
        <v>0</v>
      </c>
      <c r="V100" s="109">
        <v>0</v>
      </c>
    </row>
    <row r="101" spans="1:22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517.4</v>
      </c>
      <c r="I101" s="125">
        <v>0</v>
      </c>
      <c r="J101" s="125">
        <v>0</v>
      </c>
      <c r="K101" s="125"/>
      <c r="L101" s="125">
        <v>485.8</v>
      </c>
      <c r="M101" s="125"/>
      <c r="N101" s="109">
        <v>0</v>
      </c>
      <c r="R101" s="109">
        <v>0</v>
      </c>
      <c r="T101" s="109">
        <v>0</v>
      </c>
      <c r="U101" s="109">
        <v>0</v>
      </c>
      <c r="V101" s="109">
        <v>31.6</v>
      </c>
    </row>
    <row r="102" spans="1:22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17536.78</v>
      </c>
      <c r="I102" s="125">
        <v>1706.98</v>
      </c>
      <c r="J102" s="125">
        <v>17</v>
      </c>
      <c r="K102" s="125"/>
      <c r="L102" s="125">
        <v>291.7</v>
      </c>
      <c r="M102" s="125"/>
      <c r="N102" s="109">
        <v>1735</v>
      </c>
      <c r="R102" s="109">
        <v>0</v>
      </c>
      <c r="T102" s="109">
        <v>68.55</v>
      </c>
      <c r="U102" s="109">
        <v>8095.94</v>
      </c>
      <c r="V102" s="109">
        <v>1761.56</v>
      </c>
    </row>
    <row r="103" spans="1:22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2741.8500000000004</v>
      </c>
      <c r="I103" s="125">
        <v>698.6</v>
      </c>
      <c r="J103" s="125">
        <v>28.9</v>
      </c>
      <c r="K103" s="125"/>
      <c r="L103" s="125">
        <v>0</v>
      </c>
      <c r="M103" s="125"/>
      <c r="N103" s="109">
        <v>518.6</v>
      </c>
      <c r="R103" s="109">
        <v>0</v>
      </c>
      <c r="T103" s="109">
        <v>33.75</v>
      </c>
      <c r="U103" s="109">
        <v>497.45</v>
      </c>
      <c r="V103" s="109">
        <v>993.45</v>
      </c>
    </row>
    <row r="104" spans="1:22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2707.65</v>
      </c>
      <c r="I104" s="125">
        <v>754.29</v>
      </c>
      <c r="J104" s="125">
        <v>17</v>
      </c>
      <c r="K104" s="125"/>
      <c r="L104" s="125">
        <v>8.9</v>
      </c>
      <c r="M104" s="125"/>
      <c r="N104" s="109">
        <v>84.80000000000001</v>
      </c>
      <c r="R104" s="109">
        <v>0</v>
      </c>
      <c r="T104" s="109">
        <v>25.95</v>
      </c>
      <c r="U104" s="109">
        <v>590.21</v>
      </c>
      <c r="V104" s="109">
        <v>1143.5</v>
      </c>
    </row>
    <row r="105" spans="1:22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2739.17</v>
      </c>
      <c r="I105" s="125">
        <v>737.92</v>
      </c>
      <c r="J105" s="125">
        <v>12.400000000000002</v>
      </c>
      <c r="K105" s="125"/>
      <c r="L105" s="125">
        <v>0</v>
      </c>
      <c r="M105" s="125"/>
      <c r="N105" s="109">
        <v>450.1</v>
      </c>
      <c r="R105" s="109">
        <v>30039390</v>
      </c>
      <c r="T105" s="109">
        <v>0</v>
      </c>
      <c r="U105" s="109">
        <v>947.94</v>
      </c>
      <c r="V105" s="109">
        <v>603.21</v>
      </c>
    </row>
    <row r="106" spans="1:22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1419.6499999999999</v>
      </c>
      <c r="I106" s="125">
        <v>292.54</v>
      </c>
      <c r="J106" s="125">
        <v>4.6</v>
      </c>
      <c r="K106" s="125"/>
      <c r="L106" s="125">
        <v>540</v>
      </c>
      <c r="M106" s="125"/>
      <c r="N106" s="109">
        <v>0.3</v>
      </c>
      <c r="R106" s="109">
        <v>138200</v>
      </c>
      <c r="T106" s="109">
        <v>24.8</v>
      </c>
      <c r="U106" s="109">
        <v>327.46</v>
      </c>
      <c r="V106" s="109">
        <v>234.55</v>
      </c>
    </row>
    <row r="107" spans="1:22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916.15</v>
      </c>
      <c r="I107" s="125">
        <v>369.46</v>
      </c>
      <c r="J107" s="125">
        <v>10.2</v>
      </c>
      <c r="K107" s="125"/>
      <c r="L107" s="125">
        <v>70.6</v>
      </c>
      <c r="M107" s="125"/>
      <c r="N107" s="109">
        <v>163.7</v>
      </c>
      <c r="R107" s="109">
        <v>0</v>
      </c>
      <c r="T107" s="109">
        <v>0</v>
      </c>
      <c r="U107" s="109">
        <v>0</v>
      </c>
      <c r="V107" s="109">
        <v>289.27</v>
      </c>
    </row>
    <row r="108" spans="1:13" ht="15">
      <c r="A108" s="114"/>
      <c r="B108" s="120"/>
      <c r="C108" s="121"/>
      <c r="D108" s="121"/>
      <c r="E108" s="126"/>
      <c r="F108" s="126"/>
      <c r="G108" s="122" t="s">
        <v>527</v>
      </c>
      <c r="H108" s="125">
        <v>327.46</v>
      </c>
      <c r="I108" s="125"/>
      <c r="J108" s="125"/>
      <c r="K108" s="125"/>
      <c r="L108" s="125"/>
      <c r="M108" s="125"/>
    </row>
    <row r="109" spans="1:22" ht="15">
      <c r="A109" s="114"/>
      <c r="B109" s="120"/>
      <c r="C109" s="121"/>
      <c r="D109" s="121"/>
      <c r="E109" s="126"/>
      <c r="F109" s="126"/>
      <c r="G109" s="122" t="s">
        <v>215</v>
      </c>
      <c r="H109" s="125">
        <v>689.74</v>
      </c>
      <c r="I109" s="125">
        <v>268.69</v>
      </c>
      <c r="J109" s="125">
        <v>0</v>
      </c>
      <c r="K109" s="125"/>
      <c r="L109" s="125">
        <v>248.9</v>
      </c>
      <c r="M109" s="125"/>
      <c r="N109" s="109">
        <v>0</v>
      </c>
      <c r="R109" s="109">
        <v>254400</v>
      </c>
      <c r="T109" s="109">
        <v>0</v>
      </c>
      <c r="U109" s="109">
        <v>10.09</v>
      </c>
      <c r="V109" s="109">
        <v>162.06</v>
      </c>
    </row>
    <row r="110" spans="1:22" ht="15">
      <c r="A110" s="114"/>
      <c r="B110" s="120"/>
      <c r="C110" s="121"/>
      <c r="D110" s="121"/>
      <c r="E110" s="126"/>
      <c r="F110" s="126"/>
      <c r="G110" s="122" t="s">
        <v>216</v>
      </c>
      <c r="H110" s="125">
        <v>4216.88</v>
      </c>
      <c r="I110" s="125">
        <v>355.55</v>
      </c>
      <c r="J110" s="125">
        <v>19.500000000000004</v>
      </c>
      <c r="K110" s="125"/>
      <c r="L110" s="125">
        <v>0</v>
      </c>
      <c r="M110" s="125"/>
      <c r="N110" s="109">
        <v>593.1</v>
      </c>
      <c r="R110" s="109">
        <v>803500</v>
      </c>
      <c r="T110" s="109">
        <v>70.54</v>
      </c>
      <c r="U110" s="109">
        <v>2823.92</v>
      </c>
      <c r="V110" s="109">
        <v>373.77</v>
      </c>
    </row>
    <row r="111" spans="1:22" ht="15">
      <c r="A111" s="114"/>
      <c r="B111" s="120"/>
      <c r="C111" s="121"/>
      <c r="D111" s="121"/>
      <c r="E111" s="126"/>
      <c r="F111" s="126"/>
      <c r="G111" s="122" t="s">
        <v>217</v>
      </c>
      <c r="H111" s="125">
        <v>937.03</v>
      </c>
      <c r="I111" s="125">
        <v>201.33</v>
      </c>
      <c r="J111" s="125">
        <v>0</v>
      </c>
      <c r="K111" s="125"/>
      <c r="L111" s="125">
        <v>0</v>
      </c>
      <c r="M111" s="125"/>
      <c r="N111" s="109">
        <v>199.2</v>
      </c>
      <c r="R111" s="109">
        <v>503000</v>
      </c>
      <c r="T111" s="109">
        <v>0</v>
      </c>
      <c r="U111" s="109">
        <v>261.4</v>
      </c>
      <c r="V111" s="109">
        <v>262</v>
      </c>
    </row>
    <row r="112" spans="1:22" ht="15">
      <c r="A112" s="114"/>
      <c r="B112" s="120"/>
      <c r="C112" s="121"/>
      <c r="D112" s="121"/>
      <c r="E112" s="126"/>
      <c r="F112" s="126"/>
      <c r="G112" s="122" t="s">
        <v>218</v>
      </c>
      <c r="H112" s="125">
        <v>1941.4400000000003</v>
      </c>
      <c r="I112" s="125">
        <v>1026.19</v>
      </c>
      <c r="J112" s="125">
        <v>0</v>
      </c>
      <c r="K112" s="125"/>
      <c r="L112" s="125">
        <v>0</v>
      </c>
      <c r="M112" s="125"/>
      <c r="N112" s="109">
        <v>317.7</v>
      </c>
      <c r="R112" s="109">
        <v>30250</v>
      </c>
      <c r="T112" s="109">
        <v>0</v>
      </c>
      <c r="U112" s="109">
        <v>272.7</v>
      </c>
      <c r="V112" s="109">
        <v>312.67</v>
      </c>
    </row>
    <row r="113" spans="1:22" ht="15">
      <c r="A113" s="114"/>
      <c r="B113" s="120"/>
      <c r="C113" s="121"/>
      <c r="D113" s="121"/>
      <c r="E113" s="126"/>
      <c r="F113" s="126"/>
      <c r="G113" s="122" t="s">
        <v>219</v>
      </c>
      <c r="H113" s="125">
        <v>0</v>
      </c>
      <c r="I113" s="125">
        <v>0</v>
      </c>
      <c r="J113" s="125">
        <v>0</v>
      </c>
      <c r="K113" s="125"/>
      <c r="L113" s="125">
        <v>121.2</v>
      </c>
      <c r="M113" s="125"/>
      <c r="N113" s="109">
        <v>0</v>
      </c>
      <c r="R113" s="109">
        <v>403620</v>
      </c>
      <c r="T113" s="109">
        <v>0</v>
      </c>
      <c r="U113" s="109">
        <v>0</v>
      </c>
      <c r="V113" s="109">
        <v>0</v>
      </c>
    </row>
    <row r="114" spans="1:22" ht="15">
      <c r="A114" s="114"/>
      <c r="B114" s="120"/>
      <c r="C114" s="121"/>
      <c r="D114" s="121"/>
      <c r="E114" s="126"/>
      <c r="F114" s="126"/>
      <c r="G114" s="122" t="s">
        <v>220</v>
      </c>
      <c r="H114" s="125">
        <v>0</v>
      </c>
      <c r="I114" s="125">
        <v>0</v>
      </c>
      <c r="J114" s="125">
        <v>0</v>
      </c>
      <c r="K114" s="125"/>
      <c r="L114" s="125">
        <v>179.2</v>
      </c>
      <c r="M114" s="125"/>
      <c r="N114" s="109">
        <v>0</v>
      </c>
      <c r="R114" s="109">
        <v>81080</v>
      </c>
      <c r="T114" s="109">
        <v>0</v>
      </c>
      <c r="U114" s="109">
        <v>0</v>
      </c>
      <c r="V114" s="109">
        <v>0</v>
      </c>
    </row>
    <row r="115" spans="1:22" ht="15">
      <c r="A115" s="114"/>
      <c r="B115" s="120"/>
      <c r="C115" s="121"/>
      <c r="D115" s="121"/>
      <c r="E115" s="126"/>
      <c r="F115" s="126" t="s">
        <v>221</v>
      </c>
      <c r="G115" s="122" t="s">
        <v>222</v>
      </c>
      <c r="H115" s="125">
        <v>0</v>
      </c>
      <c r="I115" s="125">
        <v>0</v>
      </c>
      <c r="J115" s="125">
        <v>0</v>
      </c>
      <c r="K115" s="125"/>
      <c r="L115" s="125">
        <v>0</v>
      </c>
      <c r="M115" s="125"/>
      <c r="N115" s="109">
        <v>0</v>
      </c>
      <c r="R115" s="109">
        <v>3000</v>
      </c>
      <c r="T115" s="109">
        <v>0</v>
      </c>
      <c r="U115" s="109">
        <v>16.96</v>
      </c>
      <c r="V115" s="109">
        <v>11.5</v>
      </c>
    </row>
    <row r="116" spans="1:22" ht="15">
      <c r="A116" s="114"/>
      <c r="B116" s="120"/>
      <c r="C116" s="121"/>
      <c r="D116" s="121"/>
      <c r="E116" s="126"/>
      <c r="F116" s="126"/>
      <c r="G116" s="122" t="s">
        <v>223</v>
      </c>
      <c r="H116" s="125">
        <v>0</v>
      </c>
      <c r="I116" s="125">
        <v>0</v>
      </c>
      <c r="J116" s="125">
        <v>0</v>
      </c>
      <c r="K116" s="125"/>
      <c r="L116" s="125">
        <v>0</v>
      </c>
      <c r="M116" s="125"/>
      <c r="N116" s="109">
        <v>0</v>
      </c>
      <c r="R116" s="109">
        <v>46860</v>
      </c>
      <c r="T116" s="109">
        <v>0</v>
      </c>
      <c r="U116" s="109">
        <v>0</v>
      </c>
      <c r="V116" s="109">
        <v>0.93</v>
      </c>
    </row>
    <row r="117" spans="1:22" ht="15">
      <c r="A117" s="114"/>
      <c r="B117" s="120"/>
      <c r="C117" s="121"/>
      <c r="D117" s="121"/>
      <c r="E117" s="126"/>
      <c r="F117" s="126"/>
      <c r="G117" s="122" t="s">
        <v>224</v>
      </c>
      <c r="H117" s="125">
        <v>4505.82</v>
      </c>
      <c r="I117" s="125">
        <v>617.39</v>
      </c>
      <c r="J117" s="125">
        <v>28.2</v>
      </c>
      <c r="K117" s="125"/>
      <c r="L117" s="125">
        <v>0</v>
      </c>
      <c r="M117" s="125"/>
      <c r="N117" s="109">
        <v>258.3</v>
      </c>
      <c r="R117" s="109">
        <v>0</v>
      </c>
      <c r="T117" s="109">
        <v>39.24</v>
      </c>
      <c r="U117" s="109">
        <v>494.9</v>
      </c>
      <c r="V117" s="109">
        <v>2004.3</v>
      </c>
    </row>
    <row r="118" spans="1:22" ht="15">
      <c r="A118" s="114"/>
      <c r="B118" s="120"/>
      <c r="C118" s="121"/>
      <c r="D118" s="121"/>
      <c r="E118" s="126"/>
      <c r="F118" s="126"/>
      <c r="G118" s="122" t="s">
        <v>112</v>
      </c>
      <c r="H118" s="125">
        <v>0</v>
      </c>
      <c r="I118" s="125">
        <v>0</v>
      </c>
      <c r="J118" s="125">
        <v>0</v>
      </c>
      <c r="K118" s="125"/>
      <c r="L118" s="125">
        <v>0</v>
      </c>
      <c r="M118" s="125"/>
      <c r="N118" s="109">
        <v>0</v>
      </c>
      <c r="R118" s="109">
        <v>0</v>
      </c>
      <c r="T118" s="109">
        <v>0</v>
      </c>
      <c r="U118" s="109">
        <v>0</v>
      </c>
      <c r="V118" s="109">
        <v>0</v>
      </c>
    </row>
    <row r="119" spans="1:22" ht="15">
      <c r="A119" s="114"/>
      <c r="B119" s="120"/>
      <c r="C119" s="121"/>
      <c r="D119" s="121"/>
      <c r="E119" s="126"/>
      <c r="F119" s="126"/>
      <c r="G119" s="122" t="s">
        <v>225</v>
      </c>
      <c r="H119" s="125">
        <v>45.49</v>
      </c>
      <c r="I119" s="125">
        <v>0</v>
      </c>
      <c r="J119" s="125">
        <v>0</v>
      </c>
      <c r="K119" s="125"/>
      <c r="L119" s="125">
        <v>44.6</v>
      </c>
      <c r="M119" s="125"/>
      <c r="N119" s="109">
        <v>0</v>
      </c>
      <c r="R119" s="109">
        <v>0</v>
      </c>
      <c r="T119" s="109">
        <v>0</v>
      </c>
      <c r="U119" s="109">
        <v>0</v>
      </c>
      <c r="V119" s="109">
        <v>0.89</v>
      </c>
    </row>
    <row r="120" spans="1:22" ht="15">
      <c r="A120" s="114"/>
      <c r="B120" s="120"/>
      <c r="C120" s="121"/>
      <c r="D120" s="121"/>
      <c r="E120" s="126"/>
      <c r="F120" s="126"/>
      <c r="G120" s="122" t="s">
        <v>114</v>
      </c>
      <c r="H120" s="125">
        <v>1.62</v>
      </c>
      <c r="I120" s="125">
        <v>0</v>
      </c>
      <c r="J120" s="125">
        <v>0</v>
      </c>
      <c r="K120" s="125"/>
      <c r="L120" s="125">
        <v>0</v>
      </c>
      <c r="M120" s="125"/>
      <c r="N120" s="109">
        <v>0</v>
      </c>
      <c r="R120" s="109">
        <v>0</v>
      </c>
      <c r="T120" s="109">
        <v>0</v>
      </c>
      <c r="U120" s="109">
        <v>0</v>
      </c>
      <c r="V120" s="109">
        <v>1.62</v>
      </c>
    </row>
    <row r="121" spans="1:22" ht="15">
      <c r="A121" s="114"/>
      <c r="B121" s="120"/>
      <c r="C121" s="121"/>
      <c r="D121" s="121"/>
      <c r="E121" s="126"/>
      <c r="F121" s="126"/>
      <c r="G121" s="122" t="s">
        <v>226</v>
      </c>
      <c r="H121" s="125">
        <v>0</v>
      </c>
      <c r="I121" s="125">
        <v>0</v>
      </c>
      <c r="J121" s="125">
        <v>0</v>
      </c>
      <c r="K121" s="125"/>
      <c r="L121" s="125">
        <v>0</v>
      </c>
      <c r="M121" s="125"/>
      <c r="N121" s="109">
        <v>0</v>
      </c>
      <c r="R121" s="109">
        <v>0</v>
      </c>
      <c r="T121" s="109">
        <v>0</v>
      </c>
      <c r="U121" s="109">
        <v>0</v>
      </c>
      <c r="V121" s="109">
        <v>0</v>
      </c>
    </row>
    <row r="122" spans="1:22" ht="15">
      <c r="A122" s="114"/>
      <c r="B122" s="120"/>
      <c r="C122" s="121"/>
      <c r="D122" s="121"/>
      <c r="E122" s="126"/>
      <c r="F122" s="126"/>
      <c r="G122" s="122" t="s">
        <v>116</v>
      </c>
      <c r="H122" s="125">
        <v>2071.99</v>
      </c>
      <c r="I122" s="125">
        <v>871.65</v>
      </c>
      <c r="J122" s="125">
        <v>45.8</v>
      </c>
      <c r="K122" s="125"/>
      <c r="L122" s="125">
        <v>0</v>
      </c>
      <c r="M122" s="125"/>
      <c r="N122" s="109">
        <v>165.3</v>
      </c>
      <c r="R122" s="109">
        <v>0</v>
      </c>
      <c r="T122" s="109">
        <v>22.37</v>
      </c>
      <c r="U122" s="109">
        <v>221.1</v>
      </c>
      <c r="V122" s="109">
        <v>791.57</v>
      </c>
    </row>
    <row r="123" spans="1:22" ht="15">
      <c r="A123" s="114"/>
      <c r="B123" s="120"/>
      <c r="C123" s="121"/>
      <c r="D123" s="121"/>
      <c r="E123" s="126"/>
      <c r="F123" s="126"/>
      <c r="G123" s="122" t="s">
        <v>227</v>
      </c>
      <c r="H123" s="125">
        <v>0</v>
      </c>
      <c r="I123" s="125">
        <v>0</v>
      </c>
      <c r="J123" s="125">
        <v>0</v>
      </c>
      <c r="K123" s="125"/>
      <c r="L123" s="125">
        <v>0</v>
      </c>
      <c r="M123" s="125"/>
      <c r="N123" s="109">
        <v>0</v>
      </c>
      <c r="R123" s="109">
        <v>0</v>
      </c>
      <c r="T123" s="109">
        <v>0</v>
      </c>
      <c r="U123" s="109">
        <v>0</v>
      </c>
      <c r="V123" s="109">
        <v>0</v>
      </c>
    </row>
    <row r="124" spans="1:22" ht="15">
      <c r="A124" s="114"/>
      <c r="B124" s="120"/>
      <c r="C124" s="121"/>
      <c r="D124" s="121"/>
      <c r="E124" s="126"/>
      <c r="F124" s="126"/>
      <c r="G124" s="122" t="s">
        <v>228</v>
      </c>
      <c r="H124" s="125">
        <v>0</v>
      </c>
      <c r="I124" s="125">
        <v>0</v>
      </c>
      <c r="J124" s="125">
        <v>0</v>
      </c>
      <c r="K124" s="125"/>
      <c r="L124" s="125">
        <v>0</v>
      </c>
      <c r="M124" s="125"/>
      <c r="N124" s="109">
        <v>0</v>
      </c>
      <c r="R124" s="109">
        <v>0</v>
      </c>
      <c r="T124" s="109">
        <v>0</v>
      </c>
      <c r="U124" s="109">
        <v>0</v>
      </c>
      <c r="V124" s="109">
        <v>0</v>
      </c>
    </row>
    <row r="125" spans="1:22" ht="15">
      <c r="A125" s="114"/>
      <c r="B125" s="120"/>
      <c r="C125" s="121"/>
      <c r="D125" s="121"/>
      <c r="E125" s="126"/>
      <c r="F125" s="126" t="s">
        <v>229</v>
      </c>
      <c r="G125" s="122" t="s">
        <v>230</v>
      </c>
      <c r="H125" s="125">
        <v>401.6</v>
      </c>
      <c r="I125" s="125">
        <v>0</v>
      </c>
      <c r="J125" s="125">
        <v>0</v>
      </c>
      <c r="K125" s="125"/>
      <c r="L125" s="125">
        <v>59.5</v>
      </c>
      <c r="M125" s="125"/>
      <c r="N125" s="109">
        <v>295.6</v>
      </c>
      <c r="R125" s="109">
        <v>0</v>
      </c>
      <c r="T125" s="109">
        <v>0</v>
      </c>
      <c r="U125" s="109">
        <v>46.5</v>
      </c>
      <c r="V125" s="109">
        <v>0</v>
      </c>
    </row>
    <row r="126" spans="1:22" ht="15">
      <c r="A126" s="114"/>
      <c r="B126" s="120"/>
      <c r="C126" s="121"/>
      <c r="D126" s="121"/>
      <c r="E126" s="126"/>
      <c r="F126" s="126"/>
      <c r="G126" s="122" t="s">
        <v>121</v>
      </c>
      <c r="H126" s="125">
        <v>0</v>
      </c>
      <c r="I126" s="125">
        <v>0</v>
      </c>
      <c r="J126" s="125">
        <v>0</v>
      </c>
      <c r="K126" s="125"/>
      <c r="L126" s="125">
        <v>0</v>
      </c>
      <c r="M126" s="125"/>
      <c r="N126" s="109">
        <v>0</v>
      </c>
      <c r="R126" s="109">
        <v>0</v>
      </c>
      <c r="T126" s="109">
        <v>0</v>
      </c>
      <c r="U126" s="109">
        <v>0</v>
      </c>
      <c r="V126" s="109">
        <v>0</v>
      </c>
    </row>
    <row r="127" spans="1:22" ht="15">
      <c r="A127" s="114"/>
      <c r="B127" s="120"/>
      <c r="C127" s="121"/>
      <c r="D127" s="121"/>
      <c r="E127" s="126"/>
      <c r="F127" s="126"/>
      <c r="G127" s="122" t="s">
        <v>231</v>
      </c>
      <c r="H127" s="125">
        <v>0</v>
      </c>
      <c r="I127" s="125">
        <v>0</v>
      </c>
      <c r="J127" s="125">
        <v>0</v>
      </c>
      <c r="K127" s="125"/>
      <c r="L127" s="125">
        <v>0</v>
      </c>
      <c r="M127" s="125"/>
      <c r="N127" s="109">
        <v>0</v>
      </c>
      <c r="R127" s="109">
        <v>0</v>
      </c>
      <c r="T127" s="109">
        <v>0</v>
      </c>
      <c r="U127" s="109">
        <v>0</v>
      </c>
      <c r="V127" s="109">
        <v>0</v>
      </c>
    </row>
    <row r="128" spans="1:22" ht="15">
      <c r="A128" s="114"/>
      <c r="B128" s="120"/>
      <c r="C128" s="121"/>
      <c r="D128" s="121"/>
      <c r="E128" s="126"/>
      <c r="F128" s="126"/>
      <c r="G128" s="122" t="s">
        <v>232</v>
      </c>
      <c r="H128" s="125">
        <v>183.60999999999999</v>
      </c>
      <c r="I128" s="125">
        <v>166.13</v>
      </c>
      <c r="J128" s="125">
        <v>0</v>
      </c>
      <c r="K128" s="125"/>
      <c r="L128" s="125">
        <v>169486150</v>
      </c>
      <c r="M128" s="125"/>
      <c r="N128" s="109">
        <v>0</v>
      </c>
      <c r="R128" s="109">
        <v>0</v>
      </c>
      <c r="T128" s="109">
        <v>0</v>
      </c>
      <c r="U128" s="109">
        <v>17.48</v>
      </c>
      <c r="V128" s="109">
        <v>0</v>
      </c>
    </row>
    <row r="129" spans="1:22" ht="15">
      <c r="A129" s="114"/>
      <c r="B129" s="120"/>
      <c r="C129" s="121"/>
      <c r="D129" s="121"/>
      <c r="E129" s="126"/>
      <c r="F129" s="126" t="s">
        <v>233</v>
      </c>
      <c r="G129" s="122" t="s">
        <v>234</v>
      </c>
      <c r="H129" s="125">
        <v>0</v>
      </c>
      <c r="I129" s="125">
        <v>0</v>
      </c>
      <c r="J129" s="125">
        <v>0</v>
      </c>
      <c r="K129" s="125"/>
      <c r="L129" s="125">
        <v>3315200</v>
      </c>
      <c r="M129" s="125"/>
      <c r="N129" s="109">
        <v>0</v>
      </c>
      <c r="R129" s="109">
        <v>0</v>
      </c>
      <c r="T129" s="109">
        <v>0</v>
      </c>
      <c r="U129" s="109">
        <v>0</v>
      </c>
      <c r="V129" s="109">
        <v>0</v>
      </c>
    </row>
    <row r="130" spans="1:22" ht="15">
      <c r="A130" s="114"/>
      <c r="B130" s="120"/>
      <c r="C130" s="121"/>
      <c r="D130" s="121"/>
      <c r="E130" s="126"/>
      <c r="F130" s="126"/>
      <c r="G130" s="122" t="s">
        <v>235</v>
      </c>
      <c r="H130" s="125">
        <v>25.3</v>
      </c>
      <c r="I130" s="125">
        <v>0</v>
      </c>
      <c r="J130" s="125">
        <v>0</v>
      </c>
      <c r="K130" s="125"/>
      <c r="L130" s="125">
        <v>2771000</v>
      </c>
      <c r="M130" s="125"/>
      <c r="N130" s="109">
        <v>0</v>
      </c>
      <c r="R130" s="109">
        <v>0</v>
      </c>
      <c r="T130" s="109">
        <v>0</v>
      </c>
      <c r="U130" s="109">
        <v>0</v>
      </c>
      <c r="V130" s="109">
        <v>24.3</v>
      </c>
    </row>
    <row r="131" spans="1:13" ht="15">
      <c r="A131" s="114"/>
      <c r="B131" s="120"/>
      <c r="C131" s="121"/>
      <c r="D131" s="121"/>
      <c r="E131" s="126"/>
      <c r="F131" s="126"/>
      <c r="G131" s="122"/>
      <c r="H131" s="125"/>
      <c r="I131" s="125"/>
      <c r="J131" s="125"/>
      <c r="K131" s="125"/>
      <c r="L131" s="125"/>
      <c r="M131" s="125"/>
    </row>
    <row r="132" spans="1:22" ht="15">
      <c r="A132" s="127"/>
      <c r="B132" s="120"/>
      <c r="C132" s="121"/>
      <c r="D132" s="121"/>
      <c r="E132" s="121" t="s">
        <v>572</v>
      </c>
      <c r="F132" s="121"/>
      <c r="G132" s="122"/>
      <c r="H132" s="124">
        <v>2841606890</v>
      </c>
      <c r="I132" s="124">
        <f>SUM(I133:I251)</f>
        <v>957547180</v>
      </c>
      <c r="J132" s="125">
        <v>23246530</v>
      </c>
      <c r="K132" s="124"/>
      <c r="L132" s="125">
        <v>892100</v>
      </c>
      <c r="M132" s="124"/>
      <c r="N132" s="109">
        <v>382721820</v>
      </c>
      <c r="R132" s="109">
        <v>0</v>
      </c>
      <c r="T132" s="109">
        <v>32719600</v>
      </c>
      <c r="U132" s="109">
        <v>151998650</v>
      </c>
      <c r="V132" s="109">
        <v>807452650</v>
      </c>
    </row>
    <row r="133" spans="1:22" ht="15">
      <c r="A133" s="114"/>
      <c r="B133" s="120"/>
      <c r="C133" s="121"/>
      <c r="D133" s="121"/>
      <c r="E133" s="126"/>
      <c r="F133" s="126" t="s">
        <v>151</v>
      </c>
      <c r="G133" s="122" t="s">
        <v>5</v>
      </c>
      <c r="H133" s="125">
        <v>68722830</v>
      </c>
      <c r="I133" s="125">
        <v>16795800</v>
      </c>
      <c r="J133" s="125">
        <v>1050000</v>
      </c>
      <c r="K133" s="125"/>
      <c r="L133" s="125">
        <v>1029000</v>
      </c>
      <c r="M133" s="125"/>
      <c r="N133" s="109">
        <v>15517700</v>
      </c>
      <c r="R133" s="109">
        <v>0</v>
      </c>
      <c r="T133" s="109">
        <v>2149190</v>
      </c>
      <c r="U133" s="109">
        <v>6550740</v>
      </c>
      <c r="V133" s="109">
        <v>23944000</v>
      </c>
    </row>
    <row r="134" spans="1:22" ht="15">
      <c r="A134" s="114"/>
      <c r="B134" s="120"/>
      <c r="C134" s="121"/>
      <c r="D134" s="121"/>
      <c r="E134" s="126"/>
      <c r="F134" s="126"/>
      <c r="G134" s="122" t="s">
        <v>6</v>
      </c>
      <c r="H134" s="125">
        <v>2853800</v>
      </c>
      <c r="I134" s="125">
        <v>0</v>
      </c>
      <c r="J134" s="125">
        <v>0</v>
      </c>
      <c r="K134" s="125"/>
      <c r="L134" s="124">
        <v>1289600</v>
      </c>
      <c r="M134" s="125"/>
      <c r="N134" s="109">
        <v>0</v>
      </c>
      <c r="R134" s="109">
        <v>0</v>
      </c>
      <c r="T134" s="109">
        <v>0</v>
      </c>
      <c r="U134" s="109">
        <v>0</v>
      </c>
      <c r="V134" s="109">
        <v>0</v>
      </c>
    </row>
    <row r="135" spans="1:22" ht="15">
      <c r="A135" s="114"/>
      <c r="B135" s="120"/>
      <c r="C135" s="121"/>
      <c r="D135" s="121"/>
      <c r="E135" s="126"/>
      <c r="F135" s="126"/>
      <c r="G135" s="122" t="s">
        <v>152</v>
      </c>
      <c r="H135" s="125">
        <v>22159000</v>
      </c>
      <c r="I135" s="125">
        <v>6774000</v>
      </c>
      <c r="J135" s="125">
        <v>0</v>
      </c>
      <c r="K135" s="125"/>
      <c r="L135" s="125">
        <v>456950</v>
      </c>
      <c r="M135" s="125"/>
      <c r="N135" s="109">
        <v>0</v>
      </c>
      <c r="R135" s="109">
        <v>0</v>
      </c>
      <c r="T135" s="109">
        <v>0</v>
      </c>
      <c r="U135" s="109">
        <v>91200</v>
      </c>
      <c r="V135" s="109">
        <v>14048300</v>
      </c>
    </row>
    <row r="136" spans="1:22" ht="15">
      <c r="A136" s="114"/>
      <c r="B136" s="120"/>
      <c r="C136" s="121"/>
      <c r="D136" s="121"/>
      <c r="E136" s="126"/>
      <c r="F136" s="126"/>
      <c r="G136" s="122" t="s">
        <v>153</v>
      </c>
      <c r="H136" s="125">
        <v>23274050</v>
      </c>
      <c r="I136" s="125">
        <v>12573200</v>
      </c>
      <c r="J136" s="125">
        <v>1381499.9999999995</v>
      </c>
      <c r="K136" s="125"/>
      <c r="L136" s="125">
        <v>3011400</v>
      </c>
      <c r="M136" s="125"/>
      <c r="N136" s="109">
        <v>8486000</v>
      </c>
      <c r="R136" s="109">
        <v>0</v>
      </c>
      <c r="T136" s="109">
        <v>0</v>
      </c>
      <c r="U136" s="109">
        <v>70350</v>
      </c>
      <c r="V136" s="109">
        <v>0</v>
      </c>
    </row>
    <row r="137" spans="1:22" ht="15">
      <c r="A137" s="114"/>
      <c r="B137" s="120"/>
      <c r="C137" s="121"/>
      <c r="D137" s="121"/>
      <c r="E137" s="126"/>
      <c r="F137" s="126"/>
      <c r="G137" s="122" t="s">
        <v>154</v>
      </c>
      <c r="H137" s="125">
        <v>1875400</v>
      </c>
      <c r="I137" s="125">
        <v>0</v>
      </c>
      <c r="J137" s="125">
        <v>0</v>
      </c>
      <c r="K137" s="125"/>
      <c r="L137" s="125">
        <v>744800</v>
      </c>
      <c r="M137" s="125"/>
      <c r="N137" s="109">
        <v>0</v>
      </c>
      <c r="R137" s="109">
        <v>0</v>
      </c>
      <c r="T137" s="109">
        <v>0</v>
      </c>
      <c r="U137" s="109">
        <v>0</v>
      </c>
      <c r="V137" s="109">
        <v>0</v>
      </c>
    </row>
    <row r="138" spans="1:22" ht="15">
      <c r="A138" s="114"/>
      <c r="B138" s="120"/>
      <c r="C138" s="121"/>
      <c r="D138" s="121"/>
      <c r="E138" s="126"/>
      <c r="F138" s="126"/>
      <c r="G138" s="122" t="s">
        <v>10</v>
      </c>
      <c r="H138" s="125">
        <v>35476850</v>
      </c>
      <c r="I138" s="125">
        <v>22813400</v>
      </c>
      <c r="J138" s="125">
        <v>0</v>
      </c>
      <c r="K138" s="125"/>
      <c r="L138" s="125">
        <v>3248300</v>
      </c>
      <c r="M138" s="125"/>
      <c r="N138" s="109">
        <v>2209750</v>
      </c>
      <c r="R138" s="109">
        <v>2177280</v>
      </c>
      <c r="T138" s="109">
        <v>462800</v>
      </c>
      <c r="U138" s="109">
        <v>467200</v>
      </c>
      <c r="V138" s="109">
        <v>8937500</v>
      </c>
    </row>
    <row r="139" spans="1:22" ht="15">
      <c r="A139" s="114"/>
      <c r="B139" s="120"/>
      <c r="C139" s="121"/>
      <c r="D139" s="121"/>
      <c r="E139" s="126"/>
      <c r="F139" s="126"/>
      <c r="G139" s="122" t="s">
        <v>11</v>
      </c>
      <c r="H139" s="125">
        <v>41929870</v>
      </c>
      <c r="I139" s="125">
        <v>12723750</v>
      </c>
      <c r="J139" s="125">
        <v>1039200</v>
      </c>
      <c r="K139" s="125"/>
      <c r="L139" s="125">
        <v>0</v>
      </c>
      <c r="M139" s="125"/>
      <c r="N139" s="109">
        <v>13389600</v>
      </c>
      <c r="R139" s="109">
        <v>0</v>
      </c>
      <c r="T139" s="109">
        <v>0</v>
      </c>
      <c r="U139" s="109">
        <v>0</v>
      </c>
      <c r="V139" s="109">
        <v>12169500</v>
      </c>
    </row>
    <row r="140" spans="1:22" ht="15">
      <c r="A140" s="114"/>
      <c r="B140" s="120"/>
      <c r="C140" s="121"/>
      <c r="D140" s="121"/>
      <c r="E140" s="126"/>
      <c r="F140" s="126"/>
      <c r="G140" s="122" t="s">
        <v>13</v>
      </c>
      <c r="H140" s="125">
        <v>35024750</v>
      </c>
      <c r="I140" s="125">
        <v>33918870</v>
      </c>
      <c r="J140" s="125">
        <v>0</v>
      </c>
      <c r="K140" s="125"/>
      <c r="L140" s="125">
        <v>2890000</v>
      </c>
      <c r="M140" s="125"/>
      <c r="N140" s="109">
        <v>0</v>
      </c>
      <c r="R140" s="109">
        <v>0</v>
      </c>
      <c r="T140" s="109">
        <v>0</v>
      </c>
      <c r="U140" s="109">
        <v>0</v>
      </c>
      <c r="V140" s="109">
        <v>0</v>
      </c>
    </row>
    <row r="141" spans="1:22" ht="15">
      <c r="A141" s="114"/>
      <c r="B141" s="120"/>
      <c r="C141" s="121"/>
      <c r="D141" s="121"/>
      <c r="E141" s="126"/>
      <c r="F141" s="126"/>
      <c r="G141" s="122" t="s">
        <v>14</v>
      </c>
      <c r="H141" s="125">
        <v>3603300</v>
      </c>
      <c r="I141" s="125">
        <v>0</v>
      </c>
      <c r="J141" s="125">
        <v>0</v>
      </c>
      <c r="K141" s="125"/>
      <c r="L141" s="125">
        <v>1314000</v>
      </c>
      <c r="M141" s="125"/>
      <c r="N141" s="109">
        <v>0</v>
      </c>
      <c r="R141" s="109">
        <v>0</v>
      </c>
      <c r="T141" s="109">
        <v>0</v>
      </c>
      <c r="U141" s="109">
        <v>0</v>
      </c>
      <c r="V141" s="109">
        <v>0</v>
      </c>
    </row>
    <row r="142" spans="1:22" ht="15">
      <c r="A142" s="114"/>
      <c r="B142" s="120"/>
      <c r="C142" s="121"/>
      <c r="D142" s="121"/>
      <c r="E142" s="126"/>
      <c r="F142" s="126"/>
      <c r="G142" s="122" t="s">
        <v>15</v>
      </c>
      <c r="H142" s="125">
        <v>37314210</v>
      </c>
      <c r="I142" s="125">
        <v>35777250</v>
      </c>
      <c r="J142" s="125">
        <v>0</v>
      </c>
      <c r="K142" s="125"/>
      <c r="L142" s="125">
        <v>3375000</v>
      </c>
      <c r="M142" s="125"/>
      <c r="N142" s="109">
        <v>0</v>
      </c>
      <c r="R142" s="109">
        <v>0</v>
      </c>
      <c r="T142" s="109">
        <v>0</v>
      </c>
      <c r="U142" s="109">
        <v>623100</v>
      </c>
      <c r="V142" s="109">
        <v>0</v>
      </c>
    </row>
    <row r="143" spans="1:22" ht="15">
      <c r="A143" s="114"/>
      <c r="B143" s="120"/>
      <c r="C143" s="121"/>
      <c r="D143" s="121"/>
      <c r="E143" s="126"/>
      <c r="F143" s="126"/>
      <c r="G143" s="122" t="s">
        <v>155</v>
      </c>
      <c r="H143" s="125">
        <v>75986800</v>
      </c>
      <c r="I143" s="125">
        <v>53262750</v>
      </c>
      <c r="J143" s="125">
        <v>1791000</v>
      </c>
      <c r="K143" s="125"/>
      <c r="L143" s="125">
        <v>11137500</v>
      </c>
      <c r="M143" s="125"/>
      <c r="N143" s="109">
        <v>15617900</v>
      </c>
      <c r="R143" s="109">
        <v>164560</v>
      </c>
      <c r="T143" s="109">
        <v>537250</v>
      </c>
      <c r="U143" s="109">
        <v>974400</v>
      </c>
      <c r="V143" s="109">
        <v>2704500</v>
      </c>
    </row>
    <row r="144" spans="1:22" ht="15">
      <c r="A144" s="114"/>
      <c r="B144" s="120"/>
      <c r="C144" s="121"/>
      <c r="D144" s="121"/>
      <c r="E144" s="126"/>
      <c r="F144" s="126"/>
      <c r="G144" s="122" t="s">
        <v>156</v>
      </c>
      <c r="H144" s="125">
        <v>81867850</v>
      </c>
      <c r="I144" s="125">
        <v>72018450</v>
      </c>
      <c r="J144" s="125">
        <v>3391500</v>
      </c>
      <c r="K144" s="125"/>
      <c r="L144" s="125">
        <v>728000</v>
      </c>
      <c r="M144" s="125"/>
      <c r="N144" s="109">
        <v>3368500</v>
      </c>
      <c r="R144" s="109">
        <v>368000</v>
      </c>
      <c r="T144" s="109">
        <v>496300</v>
      </c>
      <c r="U144" s="109">
        <v>1325500</v>
      </c>
      <c r="V144" s="109">
        <v>3300000</v>
      </c>
    </row>
    <row r="145" spans="1:22" ht="15">
      <c r="A145" s="114"/>
      <c r="B145" s="120"/>
      <c r="C145" s="121"/>
      <c r="D145" s="121"/>
      <c r="E145" s="126"/>
      <c r="F145" s="126"/>
      <c r="G145" s="122" t="s">
        <v>322</v>
      </c>
      <c r="H145" s="125">
        <v>46703920</v>
      </c>
      <c r="I145" s="125">
        <v>6084600</v>
      </c>
      <c r="J145" s="125">
        <v>979500</v>
      </c>
      <c r="K145" s="125"/>
      <c r="L145" s="125">
        <v>1436500</v>
      </c>
      <c r="M145" s="125"/>
      <c r="N145" s="109">
        <v>4616300</v>
      </c>
      <c r="R145" s="109">
        <v>0</v>
      </c>
      <c r="T145" s="109">
        <v>1084720</v>
      </c>
      <c r="U145" s="109">
        <v>983200</v>
      </c>
      <c r="V145" s="109">
        <v>30560100</v>
      </c>
    </row>
    <row r="146" spans="1:22" ht="15">
      <c r="A146" s="114"/>
      <c r="B146" s="120"/>
      <c r="C146" s="121"/>
      <c r="D146" s="121"/>
      <c r="E146" s="126"/>
      <c r="F146" s="126"/>
      <c r="G146" s="122" t="s">
        <v>157</v>
      </c>
      <c r="H146" s="125">
        <v>15638000</v>
      </c>
      <c r="I146" s="125">
        <v>0</v>
      </c>
      <c r="J146" s="125">
        <v>0</v>
      </c>
      <c r="K146" s="125"/>
      <c r="L146" s="125">
        <v>1081600</v>
      </c>
      <c r="M146" s="125"/>
      <c r="N146" s="109">
        <v>3969500</v>
      </c>
      <c r="R146" s="109">
        <v>0</v>
      </c>
      <c r="T146" s="109">
        <v>0</v>
      </c>
      <c r="U146" s="109">
        <v>0</v>
      </c>
      <c r="V146" s="109">
        <v>0</v>
      </c>
    </row>
    <row r="147" spans="1:22" ht="15">
      <c r="A147" s="114"/>
      <c r="B147" s="120"/>
      <c r="C147" s="121"/>
      <c r="D147" s="121"/>
      <c r="E147" s="126"/>
      <c r="F147" s="126"/>
      <c r="G147" s="122" t="s">
        <v>158</v>
      </c>
      <c r="H147" s="125">
        <v>22140320</v>
      </c>
      <c r="I147" s="125">
        <v>16758240</v>
      </c>
      <c r="J147" s="125">
        <v>1131000</v>
      </c>
      <c r="K147" s="125"/>
      <c r="L147" s="125">
        <v>0</v>
      </c>
      <c r="M147" s="125"/>
      <c r="N147" s="109">
        <v>1942400</v>
      </c>
      <c r="R147" s="109">
        <v>0</v>
      </c>
      <c r="T147" s="109">
        <v>0</v>
      </c>
      <c r="U147" s="109">
        <v>46080</v>
      </c>
      <c r="V147" s="109">
        <v>2464000</v>
      </c>
    </row>
    <row r="148" spans="1:22" ht="15">
      <c r="A148" s="114"/>
      <c r="B148" s="120"/>
      <c r="C148" s="121"/>
      <c r="D148" s="121"/>
      <c r="E148" s="126"/>
      <c r="F148" s="126"/>
      <c r="G148" s="122" t="s">
        <v>323</v>
      </c>
      <c r="H148" s="125">
        <v>5181240</v>
      </c>
      <c r="I148" s="125">
        <v>508800</v>
      </c>
      <c r="J148" s="125">
        <v>0</v>
      </c>
      <c r="K148" s="125"/>
      <c r="L148" s="125">
        <v>240000</v>
      </c>
      <c r="M148" s="125"/>
      <c r="N148" s="109">
        <v>1328200</v>
      </c>
      <c r="R148" s="109">
        <v>0</v>
      </c>
      <c r="T148" s="109">
        <v>614460</v>
      </c>
      <c r="U148" s="109">
        <v>838800</v>
      </c>
      <c r="V148" s="109">
        <v>0</v>
      </c>
    </row>
    <row r="149" spans="1:22" ht="15">
      <c r="A149" s="114"/>
      <c r="B149" s="120"/>
      <c r="C149" s="121"/>
      <c r="D149" s="121"/>
      <c r="E149" s="126"/>
      <c r="F149" s="126"/>
      <c r="G149" s="122" t="s">
        <v>159</v>
      </c>
      <c r="H149" s="125">
        <v>34251860</v>
      </c>
      <c r="I149" s="125">
        <v>12368760</v>
      </c>
      <c r="J149" s="125">
        <v>1330000</v>
      </c>
      <c r="K149" s="125"/>
      <c r="L149" s="125">
        <v>1341000</v>
      </c>
      <c r="M149" s="125"/>
      <c r="N149" s="109">
        <v>1845750</v>
      </c>
      <c r="R149" s="109">
        <v>0</v>
      </c>
      <c r="T149" s="109">
        <v>81000</v>
      </c>
      <c r="U149" s="109">
        <v>858550</v>
      </c>
      <c r="V149" s="109">
        <v>17878400</v>
      </c>
    </row>
    <row r="150" spans="1:22" ht="15">
      <c r="A150" s="114"/>
      <c r="B150" s="120"/>
      <c r="C150" s="121"/>
      <c r="D150" s="121"/>
      <c r="E150" s="126"/>
      <c r="F150" s="126"/>
      <c r="G150" s="122" t="s">
        <v>23</v>
      </c>
      <c r="H150" s="125">
        <v>3060280</v>
      </c>
      <c r="I150" s="125">
        <v>0</v>
      </c>
      <c r="J150" s="125">
        <v>0</v>
      </c>
      <c r="K150" s="125"/>
      <c r="L150" s="125">
        <v>0</v>
      </c>
      <c r="M150" s="125"/>
      <c r="N150" s="109">
        <v>0</v>
      </c>
      <c r="R150" s="109">
        <v>0</v>
      </c>
      <c r="T150" s="109">
        <v>0</v>
      </c>
      <c r="U150" s="109">
        <v>0</v>
      </c>
      <c r="V150" s="109">
        <v>0</v>
      </c>
    </row>
    <row r="151" spans="1:22" ht="15">
      <c r="A151" s="114"/>
      <c r="B151" s="120"/>
      <c r="C151" s="121"/>
      <c r="D151" s="121"/>
      <c r="E151" s="126"/>
      <c r="F151" s="126"/>
      <c r="G151" s="122" t="s">
        <v>324</v>
      </c>
      <c r="H151" s="125">
        <v>33465520</v>
      </c>
      <c r="I151" s="125">
        <v>22601320</v>
      </c>
      <c r="J151" s="125">
        <v>0</v>
      </c>
      <c r="K151" s="125"/>
      <c r="L151" s="125">
        <v>277200</v>
      </c>
      <c r="M151" s="125"/>
      <c r="N151" s="109">
        <v>0</v>
      </c>
      <c r="R151" s="109">
        <v>448500</v>
      </c>
      <c r="T151" s="109">
        <v>0</v>
      </c>
      <c r="U151" s="109">
        <v>0</v>
      </c>
      <c r="V151" s="109">
        <v>10864200</v>
      </c>
    </row>
    <row r="152" spans="1:22" ht="15">
      <c r="A152" s="114"/>
      <c r="B152" s="120"/>
      <c r="C152" s="121"/>
      <c r="D152" s="121"/>
      <c r="E152" s="126"/>
      <c r="F152" s="126"/>
      <c r="G152" s="122" t="s">
        <v>325</v>
      </c>
      <c r="H152" s="125">
        <v>54959200</v>
      </c>
      <c r="I152" s="125">
        <v>20171600</v>
      </c>
      <c r="J152" s="125">
        <v>278999.99999999994</v>
      </c>
      <c r="K152" s="125"/>
      <c r="L152" s="125">
        <v>0</v>
      </c>
      <c r="M152" s="125"/>
      <c r="N152" s="109">
        <v>2634900</v>
      </c>
      <c r="R152" s="109">
        <v>526900</v>
      </c>
      <c r="T152" s="109">
        <v>0</v>
      </c>
      <c r="U152" s="109">
        <v>4320500</v>
      </c>
      <c r="V152" s="109">
        <v>26491200</v>
      </c>
    </row>
    <row r="153" spans="1:22" ht="15">
      <c r="A153" s="114"/>
      <c r="B153" s="120"/>
      <c r="C153" s="121"/>
      <c r="D153" s="121"/>
      <c r="E153" s="126"/>
      <c r="F153" s="126"/>
      <c r="G153" s="122" t="s">
        <v>160</v>
      </c>
      <c r="H153" s="125">
        <v>279200</v>
      </c>
      <c r="I153" s="125">
        <v>0</v>
      </c>
      <c r="J153" s="125">
        <v>0</v>
      </c>
      <c r="K153" s="125"/>
      <c r="L153" s="125">
        <v>0</v>
      </c>
      <c r="M153" s="125"/>
      <c r="N153" s="109">
        <v>0</v>
      </c>
      <c r="R153" s="109">
        <v>0</v>
      </c>
      <c r="T153" s="109">
        <v>0</v>
      </c>
      <c r="U153" s="109">
        <v>0</v>
      </c>
      <c r="V153" s="109">
        <v>0</v>
      </c>
    </row>
    <row r="154" spans="1:22" ht="15">
      <c r="A154" s="114"/>
      <c r="B154" s="120"/>
      <c r="C154" s="121"/>
      <c r="D154" s="121"/>
      <c r="E154" s="126"/>
      <c r="F154" s="126"/>
      <c r="G154" s="122" t="s">
        <v>161</v>
      </c>
      <c r="H154" s="125">
        <v>35640</v>
      </c>
      <c r="I154" s="125">
        <v>0</v>
      </c>
      <c r="J154" s="125">
        <v>0</v>
      </c>
      <c r="K154" s="125"/>
      <c r="L154" s="125">
        <v>0</v>
      </c>
      <c r="M154" s="125"/>
      <c r="N154" s="109">
        <v>0</v>
      </c>
      <c r="R154" s="109">
        <v>0</v>
      </c>
      <c r="T154" s="109">
        <v>0</v>
      </c>
      <c r="U154" s="109">
        <v>35640</v>
      </c>
      <c r="V154" s="109">
        <v>0</v>
      </c>
    </row>
    <row r="155" spans="1:22" ht="15">
      <c r="A155" s="114"/>
      <c r="B155" s="120"/>
      <c r="C155" s="121"/>
      <c r="D155" s="121"/>
      <c r="E155" s="126"/>
      <c r="F155" s="126"/>
      <c r="G155" s="122" t="s">
        <v>28</v>
      </c>
      <c r="H155" s="125">
        <v>669360</v>
      </c>
      <c r="I155" s="125">
        <v>0</v>
      </c>
      <c r="J155" s="125">
        <v>0</v>
      </c>
      <c r="K155" s="125"/>
      <c r="L155" s="125">
        <v>2268000</v>
      </c>
      <c r="M155" s="125"/>
      <c r="N155" s="109">
        <v>0</v>
      </c>
      <c r="R155" s="109">
        <v>2695460</v>
      </c>
      <c r="T155" s="109">
        <v>0</v>
      </c>
      <c r="U155" s="109">
        <v>0</v>
      </c>
      <c r="V155" s="109">
        <v>0</v>
      </c>
    </row>
    <row r="156" spans="1:22" ht="15">
      <c r="A156" s="114"/>
      <c r="B156" s="120"/>
      <c r="C156" s="121"/>
      <c r="D156" s="121"/>
      <c r="E156" s="126"/>
      <c r="F156" s="126"/>
      <c r="G156" s="122" t="s">
        <v>162</v>
      </c>
      <c r="H156" s="125">
        <v>3240000</v>
      </c>
      <c r="I156" s="125">
        <v>0</v>
      </c>
      <c r="J156" s="125">
        <v>0</v>
      </c>
      <c r="K156" s="125"/>
      <c r="L156" s="125">
        <v>0</v>
      </c>
      <c r="M156" s="125"/>
      <c r="N156" s="109">
        <v>0</v>
      </c>
      <c r="R156" s="109">
        <v>0</v>
      </c>
      <c r="T156" s="109">
        <v>0</v>
      </c>
      <c r="U156" s="109">
        <v>0</v>
      </c>
      <c r="V156" s="109">
        <v>0</v>
      </c>
    </row>
    <row r="157" spans="1:22" ht="15">
      <c r="A157" s="114"/>
      <c r="B157" s="120"/>
      <c r="C157" s="121"/>
      <c r="D157" s="121"/>
      <c r="E157" s="126"/>
      <c r="F157" s="126"/>
      <c r="G157" s="122" t="s">
        <v>163</v>
      </c>
      <c r="H157" s="125">
        <v>2119750</v>
      </c>
      <c r="I157" s="125">
        <v>0</v>
      </c>
      <c r="J157" s="125">
        <v>0</v>
      </c>
      <c r="K157" s="125"/>
      <c r="L157" s="125">
        <v>0</v>
      </c>
      <c r="M157" s="125"/>
      <c r="N157" s="109">
        <v>1294250</v>
      </c>
      <c r="R157" s="109">
        <v>0</v>
      </c>
      <c r="T157" s="109">
        <v>0</v>
      </c>
      <c r="U157" s="109">
        <v>166500</v>
      </c>
      <c r="V157" s="109">
        <v>659000</v>
      </c>
    </row>
    <row r="158" spans="1:22" ht="15">
      <c r="A158" s="114"/>
      <c r="B158" s="120"/>
      <c r="C158" s="121"/>
      <c r="D158" s="121"/>
      <c r="E158" s="126"/>
      <c r="F158" s="126"/>
      <c r="G158" s="122" t="s">
        <v>164</v>
      </c>
      <c r="H158" s="125">
        <v>206568700</v>
      </c>
      <c r="I158" s="125">
        <v>0</v>
      </c>
      <c r="J158" s="125">
        <v>216000</v>
      </c>
      <c r="K158" s="125"/>
      <c r="L158" s="125">
        <v>684000</v>
      </c>
      <c r="M158" s="125"/>
      <c r="N158" s="109">
        <v>0</v>
      </c>
      <c r="R158" s="109">
        <v>0</v>
      </c>
      <c r="T158" s="109">
        <v>0</v>
      </c>
      <c r="U158" s="109">
        <v>1037800</v>
      </c>
      <c r="V158" s="109">
        <v>198314400</v>
      </c>
    </row>
    <row r="159" spans="1:22" ht="15">
      <c r="A159" s="114"/>
      <c r="B159" s="120"/>
      <c r="C159" s="121"/>
      <c r="D159" s="121"/>
      <c r="E159" s="126"/>
      <c r="F159" s="126"/>
      <c r="G159" s="122" t="s">
        <v>165</v>
      </c>
      <c r="H159" s="125">
        <v>0</v>
      </c>
      <c r="I159" s="125">
        <v>0</v>
      </c>
      <c r="J159" s="125">
        <v>0</v>
      </c>
      <c r="K159" s="125"/>
      <c r="L159" s="125">
        <v>0</v>
      </c>
      <c r="M159" s="125"/>
      <c r="N159" s="109">
        <v>0</v>
      </c>
      <c r="R159" s="109">
        <v>0</v>
      </c>
      <c r="T159" s="109">
        <v>0</v>
      </c>
      <c r="U159" s="109">
        <v>0</v>
      </c>
      <c r="V159" s="109">
        <v>0</v>
      </c>
    </row>
    <row r="160" spans="1:22" ht="15">
      <c r="A160" s="114"/>
      <c r="B160" s="120"/>
      <c r="C160" s="121"/>
      <c r="D160" s="121"/>
      <c r="E160" s="126"/>
      <c r="F160" s="126"/>
      <c r="G160" s="122" t="s">
        <v>166</v>
      </c>
      <c r="H160" s="125">
        <v>175000</v>
      </c>
      <c r="I160" s="125">
        <v>0</v>
      </c>
      <c r="J160" s="125">
        <v>127000</v>
      </c>
      <c r="K160" s="125"/>
      <c r="L160" s="125">
        <v>0</v>
      </c>
      <c r="M160" s="125"/>
      <c r="N160" s="109">
        <v>0</v>
      </c>
      <c r="R160" s="109">
        <v>0</v>
      </c>
      <c r="T160" s="109">
        <v>0</v>
      </c>
      <c r="U160" s="109">
        <v>0</v>
      </c>
      <c r="V160" s="109">
        <v>175000</v>
      </c>
    </row>
    <row r="161" spans="1:22" ht="15">
      <c r="A161" s="114"/>
      <c r="B161" s="120"/>
      <c r="C161" s="121"/>
      <c r="D161" s="121"/>
      <c r="E161" s="126"/>
      <c r="F161" s="126"/>
      <c r="G161" s="122" t="s">
        <v>167</v>
      </c>
      <c r="H161" s="125">
        <v>5564660</v>
      </c>
      <c r="I161" s="125">
        <v>1957160</v>
      </c>
      <c r="J161" s="125">
        <v>0</v>
      </c>
      <c r="K161" s="125"/>
      <c r="L161" s="125">
        <v>0</v>
      </c>
      <c r="M161" s="125"/>
      <c r="N161" s="109">
        <v>0</v>
      </c>
      <c r="R161" s="109">
        <v>429500</v>
      </c>
      <c r="T161" s="109">
        <v>0</v>
      </c>
      <c r="U161" s="109">
        <v>308000</v>
      </c>
      <c r="V161" s="109">
        <v>0</v>
      </c>
    </row>
    <row r="162" spans="1:22" ht="15">
      <c r="A162" s="114"/>
      <c r="B162" s="120"/>
      <c r="C162" s="121"/>
      <c r="D162" s="121"/>
      <c r="E162" s="126"/>
      <c r="F162" s="126"/>
      <c r="G162" s="122" t="s">
        <v>35</v>
      </c>
      <c r="H162" s="125">
        <v>0</v>
      </c>
      <c r="I162" s="125">
        <v>0</v>
      </c>
      <c r="J162" s="125">
        <v>57599.99999999999</v>
      </c>
      <c r="K162" s="125"/>
      <c r="L162" s="125">
        <v>0</v>
      </c>
      <c r="M162" s="125"/>
      <c r="N162" s="109">
        <v>0</v>
      </c>
      <c r="R162" s="109">
        <v>0</v>
      </c>
      <c r="T162" s="109">
        <v>0</v>
      </c>
      <c r="U162" s="109">
        <v>0</v>
      </c>
      <c r="V162" s="109">
        <v>0</v>
      </c>
    </row>
    <row r="163" spans="1:22" ht="15">
      <c r="A163" s="114"/>
      <c r="B163" s="120"/>
      <c r="C163" s="121"/>
      <c r="D163" s="121"/>
      <c r="E163" s="126"/>
      <c r="F163" s="126"/>
      <c r="G163" s="122" t="s">
        <v>168</v>
      </c>
      <c r="H163" s="125">
        <v>10391920</v>
      </c>
      <c r="I163" s="125">
        <v>8171680</v>
      </c>
      <c r="J163" s="125">
        <v>246000</v>
      </c>
      <c r="K163" s="125"/>
      <c r="L163" s="125">
        <v>0</v>
      </c>
      <c r="M163" s="125"/>
      <c r="N163" s="109">
        <v>0</v>
      </c>
      <c r="R163" s="109">
        <v>0</v>
      </c>
      <c r="T163" s="109">
        <v>0</v>
      </c>
      <c r="U163" s="109">
        <v>42960</v>
      </c>
      <c r="V163" s="109">
        <v>0</v>
      </c>
    </row>
    <row r="164" spans="1:22" ht="15">
      <c r="A164" s="114"/>
      <c r="B164" s="120"/>
      <c r="C164" s="121"/>
      <c r="D164" s="121"/>
      <c r="E164" s="126"/>
      <c r="F164" s="126"/>
      <c r="G164" s="122" t="s">
        <v>169</v>
      </c>
      <c r="H164" s="125">
        <v>1457305</v>
      </c>
      <c r="I164" s="125">
        <v>0</v>
      </c>
      <c r="J164" s="125">
        <v>369000</v>
      </c>
      <c r="K164" s="125"/>
      <c r="L164" s="125">
        <v>0</v>
      </c>
      <c r="M164" s="125"/>
      <c r="N164" s="109">
        <v>931000</v>
      </c>
      <c r="R164" s="109">
        <v>0</v>
      </c>
      <c r="T164" s="109">
        <v>242830</v>
      </c>
      <c r="U164" s="109">
        <v>283475</v>
      </c>
      <c r="V164" s="109">
        <v>0</v>
      </c>
    </row>
    <row r="165" spans="1:22" ht="15">
      <c r="A165" s="114"/>
      <c r="B165" s="120"/>
      <c r="C165" s="121"/>
      <c r="D165" s="121"/>
      <c r="E165" s="126"/>
      <c r="F165" s="126"/>
      <c r="G165" s="122" t="s">
        <v>170</v>
      </c>
      <c r="H165" s="125">
        <v>0</v>
      </c>
      <c r="I165" s="125">
        <v>0</v>
      </c>
      <c r="J165" s="125">
        <v>0</v>
      </c>
      <c r="K165" s="125"/>
      <c r="L165" s="125">
        <v>0</v>
      </c>
      <c r="M165" s="125"/>
      <c r="N165" s="109">
        <v>0</v>
      </c>
      <c r="R165" s="109">
        <v>0</v>
      </c>
      <c r="T165" s="109">
        <v>0</v>
      </c>
      <c r="U165" s="109">
        <v>0</v>
      </c>
      <c r="V165" s="109">
        <v>0</v>
      </c>
    </row>
    <row r="166" spans="1:22" ht="15">
      <c r="A166" s="114"/>
      <c r="B166" s="120"/>
      <c r="C166" s="121"/>
      <c r="D166" s="121"/>
      <c r="E166" s="126"/>
      <c r="F166" s="126"/>
      <c r="G166" s="122" t="s">
        <v>171</v>
      </c>
      <c r="H166" s="125">
        <v>340400</v>
      </c>
      <c r="I166" s="125">
        <v>0</v>
      </c>
      <c r="J166" s="125">
        <v>0</v>
      </c>
      <c r="K166" s="125"/>
      <c r="L166" s="125">
        <v>0</v>
      </c>
      <c r="M166" s="125"/>
      <c r="N166" s="109">
        <v>0</v>
      </c>
      <c r="R166" s="109">
        <v>51000</v>
      </c>
      <c r="T166" s="109">
        <v>0</v>
      </c>
      <c r="U166" s="109">
        <v>0</v>
      </c>
      <c r="V166" s="109">
        <v>0</v>
      </c>
    </row>
    <row r="167" spans="1:22" ht="15">
      <c r="A167" s="114"/>
      <c r="B167" s="120"/>
      <c r="C167" s="121"/>
      <c r="D167" s="121"/>
      <c r="E167" s="126"/>
      <c r="F167" s="126"/>
      <c r="G167" s="122" t="s">
        <v>172</v>
      </c>
      <c r="H167" s="125">
        <v>0</v>
      </c>
      <c r="I167" s="125">
        <v>0</v>
      </c>
      <c r="J167" s="125">
        <v>0</v>
      </c>
      <c r="K167" s="125"/>
      <c r="L167" s="125">
        <v>0</v>
      </c>
      <c r="M167" s="125"/>
      <c r="N167" s="109">
        <v>0</v>
      </c>
      <c r="R167" s="109">
        <v>0</v>
      </c>
      <c r="T167" s="109">
        <v>0</v>
      </c>
      <c r="U167" s="109">
        <v>0</v>
      </c>
      <c r="V167" s="109">
        <v>0</v>
      </c>
    </row>
    <row r="168" spans="1:22" ht="15">
      <c r="A168" s="114"/>
      <c r="B168" s="120"/>
      <c r="C168" s="121"/>
      <c r="D168" s="121"/>
      <c r="E168" s="126"/>
      <c r="F168" s="126"/>
      <c r="G168" s="122" t="s">
        <v>173</v>
      </c>
      <c r="H168" s="125">
        <v>164560</v>
      </c>
      <c r="I168" s="125">
        <v>0</v>
      </c>
      <c r="J168" s="125">
        <v>54900</v>
      </c>
      <c r="K168" s="125"/>
      <c r="L168" s="125">
        <v>1124000</v>
      </c>
      <c r="M168" s="125"/>
      <c r="N168" s="109">
        <v>0</v>
      </c>
      <c r="R168" s="109">
        <v>44540</v>
      </c>
      <c r="T168" s="109">
        <v>0</v>
      </c>
      <c r="U168" s="109">
        <v>0</v>
      </c>
      <c r="V168" s="109">
        <v>0</v>
      </c>
    </row>
    <row r="169" spans="1:22" ht="15">
      <c r="A169" s="114"/>
      <c r="B169" s="120"/>
      <c r="C169" s="121"/>
      <c r="D169" s="121"/>
      <c r="E169" s="126"/>
      <c r="F169" s="126"/>
      <c r="G169" s="122" t="s">
        <v>174</v>
      </c>
      <c r="H169" s="125">
        <v>5494200</v>
      </c>
      <c r="I169" s="125">
        <v>0</v>
      </c>
      <c r="J169" s="125">
        <v>29250</v>
      </c>
      <c r="K169" s="125"/>
      <c r="L169" s="125">
        <v>2049000</v>
      </c>
      <c r="M169" s="125"/>
      <c r="N169" s="109">
        <v>911200</v>
      </c>
      <c r="R169" s="109">
        <v>0</v>
      </c>
      <c r="T169" s="109">
        <v>0</v>
      </c>
      <c r="U169" s="109">
        <v>0</v>
      </c>
      <c r="V169" s="109">
        <v>0</v>
      </c>
    </row>
    <row r="170" spans="1:22" ht="15">
      <c r="A170" s="114"/>
      <c r="B170" s="120"/>
      <c r="C170" s="121"/>
      <c r="D170" s="121"/>
      <c r="E170" s="126"/>
      <c r="F170" s="126"/>
      <c r="G170" s="122" t="s">
        <v>175</v>
      </c>
      <c r="H170" s="125">
        <v>767650</v>
      </c>
      <c r="I170" s="125">
        <v>0</v>
      </c>
      <c r="J170" s="125">
        <v>257400</v>
      </c>
      <c r="K170" s="125"/>
      <c r="L170" s="125">
        <v>6785800</v>
      </c>
      <c r="M170" s="125"/>
      <c r="N170" s="109">
        <v>0</v>
      </c>
      <c r="R170" s="109">
        <v>0</v>
      </c>
      <c r="T170" s="109">
        <v>0</v>
      </c>
      <c r="U170" s="109">
        <v>221250</v>
      </c>
      <c r="V170" s="109">
        <v>0</v>
      </c>
    </row>
    <row r="171" spans="1:22" ht="15">
      <c r="A171" s="114"/>
      <c r="B171" s="120"/>
      <c r="C171" s="121"/>
      <c r="D171" s="121"/>
      <c r="E171" s="126"/>
      <c r="F171" s="126"/>
      <c r="G171" s="122" t="s">
        <v>176</v>
      </c>
      <c r="H171" s="125">
        <v>4777655</v>
      </c>
      <c r="I171" s="125">
        <v>0</v>
      </c>
      <c r="J171" s="125">
        <v>28800</v>
      </c>
      <c r="K171" s="125"/>
      <c r="L171" s="125">
        <v>0</v>
      </c>
      <c r="M171" s="125"/>
      <c r="N171" s="109">
        <v>2659850</v>
      </c>
      <c r="R171" s="109">
        <v>0</v>
      </c>
      <c r="T171" s="109">
        <v>0</v>
      </c>
      <c r="U171" s="109">
        <v>519705</v>
      </c>
      <c r="V171" s="109">
        <v>0</v>
      </c>
    </row>
    <row r="172" spans="1:22" ht="15">
      <c r="A172" s="114"/>
      <c r="B172" s="120"/>
      <c r="C172" s="121"/>
      <c r="D172" s="121"/>
      <c r="E172" s="126"/>
      <c r="F172" s="126"/>
      <c r="G172" s="122" t="s">
        <v>177</v>
      </c>
      <c r="H172" s="125">
        <v>10184320</v>
      </c>
      <c r="I172" s="125">
        <v>0</v>
      </c>
      <c r="J172" s="125">
        <v>0</v>
      </c>
      <c r="K172" s="125"/>
      <c r="L172" s="125">
        <v>1266000</v>
      </c>
      <c r="M172" s="125"/>
      <c r="N172" s="109">
        <v>8737820</v>
      </c>
      <c r="R172" s="109">
        <v>0</v>
      </c>
      <c r="T172" s="109">
        <v>0</v>
      </c>
      <c r="U172" s="109">
        <v>586000</v>
      </c>
      <c r="V172" s="109">
        <v>0</v>
      </c>
    </row>
    <row r="173" spans="1:22" ht="15">
      <c r="A173" s="114"/>
      <c r="B173" s="120"/>
      <c r="C173" s="121"/>
      <c r="D173" s="121"/>
      <c r="E173" s="126"/>
      <c r="F173" s="126"/>
      <c r="G173" s="122" t="s">
        <v>178</v>
      </c>
      <c r="H173" s="125">
        <v>93743380</v>
      </c>
      <c r="I173" s="125">
        <v>53014600</v>
      </c>
      <c r="J173" s="125">
        <v>778500</v>
      </c>
      <c r="K173" s="125"/>
      <c r="L173" s="125">
        <v>0</v>
      </c>
      <c r="M173" s="125"/>
      <c r="N173" s="109">
        <v>13325400</v>
      </c>
      <c r="R173" s="109">
        <v>0</v>
      </c>
      <c r="T173" s="109">
        <v>2562000</v>
      </c>
      <c r="U173" s="109">
        <v>1100580</v>
      </c>
      <c r="V173" s="109">
        <v>16311000</v>
      </c>
    </row>
    <row r="174" spans="1:22" ht="15">
      <c r="A174" s="114"/>
      <c r="B174" s="120"/>
      <c r="C174" s="121"/>
      <c r="D174" s="121"/>
      <c r="E174" s="126"/>
      <c r="F174" s="126"/>
      <c r="G174" s="122" t="s">
        <v>46</v>
      </c>
      <c r="H174" s="125">
        <v>1145400</v>
      </c>
      <c r="I174" s="125">
        <v>0</v>
      </c>
      <c r="J174" s="125">
        <v>0</v>
      </c>
      <c r="K174" s="125"/>
      <c r="L174" s="125">
        <v>0</v>
      </c>
      <c r="M174" s="125"/>
      <c r="N174" s="109">
        <v>0</v>
      </c>
      <c r="R174" s="109">
        <v>574160</v>
      </c>
      <c r="T174" s="109">
        <v>0</v>
      </c>
      <c r="U174" s="109">
        <v>0</v>
      </c>
      <c r="V174" s="109">
        <v>0</v>
      </c>
    </row>
    <row r="175" spans="1:22" ht="15">
      <c r="A175" s="114"/>
      <c r="B175" s="120"/>
      <c r="C175" s="121"/>
      <c r="D175" s="121"/>
      <c r="E175" s="126"/>
      <c r="F175" s="126"/>
      <c r="G175" s="122" t="s">
        <v>47</v>
      </c>
      <c r="H175" s="125">
        <v>48690630</v>
      </c>
      <c r="I175" s="125">
        <v>4004880</v>
      </c>
      <c r="J175" s="125">
        <v>232200</v>
      </c>
      <c r="K175" s="125"/>
      <c r="L175" s="125">
        <v>660000</v>
      </c>
      <c r="M175" s="125"/>
      <c r="N175" s="109">
        <v>7428000</v>
      </c>
      <c r="R175" s="109">
        <v>0</v>
      </c>
      <c r="T175" s="109">
        <v>0</v>
      </c>
      <c r="U175" s="109">
        <v>733500</v>
      </c>
      <c r="V175" s="109">
        <v>36524250</v>
      </c>
    </row>
    <row r="176" spans="1:22" ht="15">
      <c r="A176" s="114"/>
      <c r="B176" s="120"/>
      <c r="C176" s="121"/>
      <c r="D176" s="121"/>
      <c r="E176" s="126"/>
      <c r="F176" s="126"/>
      <c r="G176" s="122" t="s">
        <v>179</v>
      </c>
      <c r="H176" s="125">
        <v>9279900</v>
      </c>
      <c r="I176" s="125">
        <v>0</v>
      </c>
      <c r="J176" s="125">
        <v>54000</v>
      </c>
      <c r="K176" s="125"/>
      <c r="L176" s="125">
        <v>2007000</v>
      </c>
      <c r="M176" s="125"/>
      <c r="N176" s="109">
        <v>0</v>
      </c>
      <c r="R176" s="109">
        <v>0</v>
      </c>
      <c r="T176" s="109">
        <v>0</v>
      </c>
      <c r="U176" s="109">
        <v>0</v>
      </c>
      <c r="V176" s="109">
        <v>6145000</v>
      </c>
    </row>
    <row r="177" spans="1:22" ht="15">
      <c r="A177" s="114"/>
      <c r="B177" s="120"/>
      <c r="C177" s="121"/>
      <c r="D177" s="121"/>
      <c r="E177" s="126"/>
      <c r="F177" s="126"/>
      <c r="G177" s="122" t="s">
        <v>326</v>
      </c>
      <c r="H177" s="125">
        <v>5371700</v>
      </c>
      <c r="I177" s="125">
        <v>0</v>
      </c>
      <c r="J177" s="125">
        <v>0</v>
      </c>
      <c r="K177" s="125"/>
      <c r="L177" s="125">
        <v>0</v>
      </c>
      <c r="M177" s="125"/>
      <c r="N177" s="109">
        <v>0</v>
      </c>
      <c r="R177" s="109">
        <v>0</v>
      </c>
      <c r="T177" s="109">
        <v>0</v>
      </c>
      <c r="U177" s="109">
        <v>0</v>
      </c>
      <c r="V177" s="109">
        <v>0</v>
      </c>
    </row>
    <row r="178" spans="1:22" ht="15">
      <c r="A178" s="114"/>
      <c r="B178" s="120"/>
      <c r="C178" s="121"/>
      <c r="D178" s="121"/>
      <c r="E178" s="126"/>
      <c r="F178" s="126"/>
      <c r="G178" s="122" t="s">
        <v>180</v>
      </c>
      <c r="H178" s="125">
        <v>9355880</v>
      </c>
      <c r="I178" s="125">
        <v>1469880</v>
      </c>
      <c r="J178" s="125">
        <v>95400</v>
      </c>
      <c r="K178" s="125"/>
      <c r="L178" s="125">
        <v>2365000</v>
      </c>
      <c r="M178" s="125"/>
      <c r="N178" s="109">
        <v>623100</v>
      </c>
      <c r="R178" s="109">
        <v>0</v>
      </c>
      <c r="T178" s="109">
        <v>0</v>
      </c>
      <c r="U178" s="109">
        <v>1268400</v>
      </c>
      <c r="V178" s="109">
        <v>5694500</v>
      </c>
    </row>
    <row r="179" spans="1:22" ht="15">
      <c r="A179" s="114"/>
      <c r="B179" s="120"/>
      <c r="C179" s="121"/>
      <c r="D179" s="121"/>
      <c r="E179" s="126"/>
      <c r="F179" s="126"/>
      <c r="G179" s="122" t="s">
        <v>181</v>
      </c>
      <c r="H179" s="125">
        <v>12059430</v>
      </c>
      <c r="I179" s="125">
        <v>3341130</v>
      </c>
      <c r="J179" s="125">
        <v>203400</v>
      </c>
      <c r="K179" s="125"/>
      <c r="L179" s="125">
        <v>0</v>
      </c>
      <c r="M179" s="125"/>
      <c r="N179" s="109">
        <v>2189900</v>
      </c>
      <c r="R179" s="109">
        <v>0</v>
      </c>
      <c r="T179" s="109">
        <v>0</v>
      </c>
      <c r="U179" s="109">
        <v>440400</v>
      </c>
      <c r="V179" s="109">
        <v>3941000</v>
      </c>
    </row>
    <row r="180" spans="1:22" ht="15">
      <c r="A180" s="114"/>
      <c r="B180" s="120"/>
      <c r="C180" s="121"/>
      <c r="D180" s="121"/>
      <c r="E180" s="126"/>
      <c r="F180" s="126"/>
      <c r="G180" s="122" t="s">
        <v>52</v>
      </c>
      <c r="H180" s="125">
        <v>8814460</v>
      </c>
      <c r="I180" s="125">
        <v>0</v>
      </c>
      <c r="J180" s="125">
        <v>367500</v>
      </c>
      <c r="K180" s="125"/>
      <c r="L180" s="125">
        <v>0</v>
      </c>
      <c r="M180" s="125"/>
      <c r="N180" s="109">
        <v>4586200</v>
      </c>
      <c r="R180" s="109">
        <v>0</v>
      </c>
      <c r="T180" s="109">
        <v>0</v>
      </c>
      <c r="U180" s="109">
        <v>0</v>
      </c>
      <c r="V180" s="109">
        <v>0</v>
      </c>
    </row>
    <row r="181" spans="1:22" ht="15">
      <c r="A181" s="114"/>
      <c r="B181" s="120"/>
      <c r="C181" s="121"/>
      <c r="D181" s="121"/>
      <c r="E181" s="126"/>
      <c r="F181" s="126"/>
      <c r="G181" s="122" t="s">
        <v>182</v>
      </c>
      <c r="H181" s="125">
        <v>56406800</v>
      </c>
      <c r="I181" s="125">
        <v>38756950</v>
      </c>
      <c r="J181" s="125">
        <v>693000</v>
      </c>
      <c r="K181" s="125"/>
      <c r="L181" s="125">
        <v>3348000</v>
      </c>
      <c r="M181" s="125"/>
      <c r="N181" s="109">
        <v>10903600</v>
      </c>
      <c r="R181" s="109">
        <v>0</v>
      </c>
      <c r="T181" s="109">
        <v>84000</v>
      </c>
      <c r="U181" s="109">
        <v>893000</v>
      </c>
      <c r="V181" s="109">
        <v>5519250</v>
      </c>
    </row>
    <row r="182" spans="1:22" ht="15">
      <c r="A182" s="114"/>
      <c r="B182" s="120"/>
      <c r="C182" s="121"/>
      <c r="D182" s="121"/>
      <c r="E182" s="126"/>
      <c r="F182" s="126"/>
      <c r="G182" s="122" t="s">
        <v>183</v>
      </c>
      <c r="H182" s="125">
        <v>8044200</v>
      </c>
      <c r="I182" s="125">
        <v>0</v>
      </c>
      <c r="J182" s="125">
        <v>50150</v>
      </c>
      <c r="K182" s="125"/>
      <c r="L182" s="125">
        <v>0</v>
      </c>
      <c r="M182" s="125"/>
      <c r="N182" s="109">
        <v>0</v>
      </c>
      <c r="R182" s="109">
        <v>0</v>
      </c>
      <c r="T182" s="109">
        <v>0</v>
      </c>
      <c r="U182" s="109">
        <v>208900</v>
      </c>
      <c r="V182" s="109">
        <v>2232300</v>
      </c>
    </row>
    <row r="183" spans="1:22" ht="15">
      <c r="A183" s="114"/>
      <c r="B183" s="120"/>
      <c r="C183" s="121"/>
      <c r="D183" s="121"/>
      <c r="E183" s="126"/>
      <c r="F183" s="126"/>
      <c r="G183" s="122" t="s">
        <v>184</v>
      </c>
      <c r="H183" s="125">
        <v>394800</v>
      </c>
      <c r="I183" s="125">
        <v>0</v>
      </c>
      <c r="J183" s="125">
        <v>0</v>
      </c>
      <c r="K183" s="125"/>
      <c r="L183" s="125">
        <v>10680000</v>
      </c>
      <c r="M183" s="125"/>
      <c r="N183" s="109">
        <v>0</v>
      </c>
      <c r="R183" s="109">
        <v>0</v>
      </c>
      <c r="T183" s="109">
        <v>0</v>
      </c>
      <c r="U183" s="109">
        <v>115800</v>
      </c>
      <c r="V183" s="109">
        <v>0</v>
      </c>
    </row>
    <row r="184" spans="1:22" ht="15">
      <c r="A184" s="114"/>
      <c r="B184" s="120"/>
      <c r="C184" s="121"/>
      <c r="D184" s="121"/>
      <c r="E184" s="126"/>
      <c r="F184" s="126"/>
      <c r="G184" s="122" t="s">
        <v>185</v>
      </c>
      <c r="H184" s="125">
        <v>54165450</v>
      </c>
      <c r="I184" s="125">
        <v>3621200</v>
      </c>
      <c r="J184" s="125">
        <v>656180</v>
      </c>
      <c r="K184" s="125"/>
      <c r="L184" s="125">
        <v>3978000</v>
      </c>
      <c r="M184" s="125"/>
      <c r="N184" s="109">
        <v>3548899.9999999995</v>
      </c>
      <c r="R184" s="109">
        <v>0</v>
      </c>
      <c r="T184" s="109">
        <v>387900</v>
      </c>
      <c r="U184" s="109">
        <v>6276000</v>
      </c>
      <c r="V184" s="109">
        <v>36983450</v>
      </c>
    </row>
    <row r="185" spans="1:22" ht="15">
      <c r="A185" s="114"/>
      <c r="B185" s="120"/>
      <c r="C185" s="121"/>
      <c r="D185" s="121"/>
      <c r="E185" s="126"/>
      <c r="F185" s="126"/>
      <c r="G185" s="122" t="s">
        <v>186</v>
      </c>
      <c r="H185" s="125">
        <v>2122000</v>
      </c>
      <c r="I185" s="125">
        <v>0</v>
      </c>
      <c r="J185" s="125">
        <v>0</v>
      </c>
      <c r="K185" s="125"/>
      <c r="L185" s="125">
        <v>0</v>
      </c>
      <c r="M185" s="125"/>
      <c r="N185" s="109">
        <v>0</v>
      </c>
      <c r="R185" s="109">
        <v>0</v>
      </c>
      <c r="T185" s="109">
        <v>0</v>
      </c>
      <c r="U185" s="109">
        <v>0</v>
      </c>
      <c r="V185" s="109">
        <v>0</v>
      </c>
    </row>
    <row r="186" spans="1:22" ht="15">
      <c r="A186" s="114"/>
      <c r="B186" s="120"/>
      <c r="C186" s="121"/>
      <c r="D186" s="121"/>
      <c r="E186" s="126"/>
      <c r="F186" s="126"/>
      <c r="G186" s="122" t="s">
        <v>187</v>
      </c>
      <c r="H186" s="125">
        <v>103719200</v>
      </c>
      <c r="I186" s="125">
        <v>68841600</v>
      </c>
      <c r="J186" s="125">
        <v>252000.00000000003</v>
      </c>
      <c r="K186" s="125"/>
      <c r="L186" s="125">
        <v>10955700</v>
      </c>
      <c r="M186" s="125"/>
      <c r="N186" s="109">
        <v>6190600</v>
      </c>
      <c r="R186" s="109">
        <v>0</v>
      </c>
      <c r="T186" s="109">
        <v>6721000</v>
      </c>
      <c r="U186" s="109">
        <v>2399000</v>
      </c>
      <c r="V186" s="109">
        <v>19137500</v>
      </c>
    </row>
    <row r="187" spans="1:22" ht="15">
      <c r="A187" s="114"/>
      <c r="B187" s="120"/>
      <c r="C187" s="121"/>
      <c r="D187" s="121"/>
      <c r="E187" s="126"/>
      <c r="F187" s="126"/>
      <c r="G187" s="122" t="s">
        <v>327</v>
      </c>
      <c r="H187" s="125">
        <v>34161000</v>
      </c>
      <c r="I187" s="125">
        <v>0</v>
      </c>
      <c r="J187" s="125">
        <v>253500</v>
      </c>
      <c r="K187" s="125"/>
      <c r="L187" s="125">
        <v>0</v>
      </c>
      <c r="M187" s="125"/>
      <c r="N187" s="109">
        <v>7466000</v>
      </c>
      <c r="R187" s="109">
        <v>0</v>
      </c>
      <c r="T187" s="109">
        <v>26000</v>
      </c>
      <c r="U187" s="109">
        <v>1777200</v>
      </c>
      <c r="V187" s="109">
        <v>0</v>
      </c>
    </row>
    <row r="188" spans="1:22" ht="15">
      <c r="A188" s="114"/>
      <c r="B188" s="120"/>
      <c r="C188" s="121"/>
      <c r="D188" s="121"/>
      <c r="E188" s="126"/>
      <c r="F188" s="126"/>
      <c r="G188" s="122" t="s">
        <v>60</v>
      </c>
      <c r="H188" s="125">
        <v>60000</v>
      </c>
      <c r="I188" s="125">
        <v>0</v>
      </c>
      <c r="J188" s="125">
        <v>0</v>
      </c>
      <c r="K188" s="125"/>
      <c r="L188" s="125">
        <v>0</v>
      </c>
      <c r="M188" s="125"/>
      <c r="N188" s="109">
        <v>0</v>
      </c>
      <c r="R188" s="109">
        <v>19965580</v>
      </c>
      <c r="T188" s="109">
        <v>0</v>
      </c>
      <c r="U188" s="109">
        <v>0</v>
      </c>
      <c r="V188" s="109">
        <v>0</v>
      </c>
    </row>
    <row r="189" spans="1:22" ht="15">
      <c r="A189" s="114"/>
      <c r="B189" s="120"/>
      <c r="C189" s="121"/>
      <c r="D189" s="121"/>
      <c r="E189" s="126"/>
      <c r="F189" s="126"/>
      <c r="G189" s="122" t="s">
        <v>188</v>
      </c>
      <c r="H189" s="125">
        <v>157162920</v>
      </c>
      <c r="I189" s="125">
        <v>63685400</v>
      </c>
      <c r="J189" s="125">
        <v>200200.00000000003</v>
      </c>
      <c r="K189" s="125"/>
      <c r="L189" s="125">
        <v>0</v>
      </c>
      <c r="M189" s="125"/>
      <c r="N189" s="109">
        <v>16139100</v>
      </c>
      <c r="R189" s="109">
        <v>0</v>
      </c>
      <c r="T189" s="109">
        <v>757500</v>
      </c>
      <c r="U189" s="109">
        <v>1005920</v>
      </c>
      <c r="V189" s="109">
        <v>75455000</v>
      </c>
    </row>
    <row r="190" spans="1:22" ht="15">
      <c r="A190" s="114"/>
      <c r="B190" s="120"/>
      <c r="C190" s="121"/>
      <c r="D190" s="121"/>
      <c r="E190" s="126"/>
      <c r="F190" s="126"/>
      <c r="G190" s="122" t="s">
        <v>62</v>
      </c>
      <c r="H190" s="125">
        <v>0</v>
      </c>
      <c r="I190" s="125">
        <v>0</v>
      </c>
      <c r="J190" s="125">
        <v>0</v>
      </c>
      <c r="K190" s="125"/>
      <c r="L190" s="125">
        <v>6873000</v>
      </c>
      <c r="M190" s="125"/>
      <c r="N190" s="109">
        <v>0</v>
      </c>
      <c r="R190" s="109">
        <v>0</v>
      </c>
      <c r="T190" s="109">
        <v>0</v>
      </c>
      <c r="U190" s="109">
        <v>0</v>
      </c>
      <c r="V190" s="109">
        <v>0</v>
      </c>
    </row>
    <row r="191" spans="1:22" ht="15">
      <c r="A191" s="114"/>
      <c r="B191" s="120"/>
      <c r="C191" s="121"/>
      <c r="D191" s="121"/>
      <c r="E191" s="126"/>
      <c r="F191" s="126"/>
      <c r="G191" s="122" t="s">
        <v>328</v>
      </c>
      <c r="H191" s="125">
        <v>1883800</v>
      </c>
      <c r="I191" s="125">
        <v>0</v>
      </c>
      <c r="J191" s="125">
        <v>0</v>
      </c>
      <c r="K191" s="125"/>
      <c r="L191" s="125">
        <v>1725000</v>
      </c>
      <c r="M191" s="125"/>
      <c r="N191" s="109">
        <v>0</v>
      </c>
      <c r="R191" s="109">
        <v>0</v>
      </c>
      <c r="T191" s="109">
        <v>0</v>
      </c>
      <c r="U191" s="109">
        <v>0</v>
      </c>
      <c r="V191" s="109">
        <v>0</v>
      </c>
    </row>
    <row r="192" spans="1:22" ht="15">
      <c r="A192" s="114"/>
      <c r="B192" s="120"/>
      <c r="C192" s="121"/>
      <c r="D192" s="121"/>
      <c r="E192" s="126"/>
      <c r="F192" s="126"/>
      <c r="G192" s="122" t="s">
        <v>64</v>
      </c>
      <c r="H192" s="125">
        <v>720000</v>
      </c>
      <c r="I192" s="125">
        <v>0</v>
      </c>
      <c r="J192" s="125">
        <v>0</v>
      </c>
      <c r="K192" s="125"/>
      <c r="L192" s="125">
        <v>0</v>
      </c>
      <c r="M192" s="125"/>
      <c r="N192" s="109">
        <v>0</v>
      </c>
      <c r="R192" s="109">
        <v>0</v>
      </c>
      <c r="T192" s="109">
        <v>0</v>
      </c>
      <c r="U192" s="109">
        <v>0</v>
      </c>
      <c r="V192" s="109">
        <v>0</v>
      </c>
    </row>
    <row r="193" spans="1:22" ht="15">
      <c r="A193" s="114"/>
      <c r="B193" s="120"/>
      <c r="C193" s="121"/>
      <c r="D193" s="121"/>
      <c r="E193" s="126"/>
      <c r="F193" s="126"/>
      <c r="G193" s="122" t="s">
        <v>189</v>
      </c>
      <c r="H193" s="125">
        <v>174497310</v>
      </c>
      <c r="I193" s="125">
        <v>51385720</v>
      </c>
      <c r="J193" s="125">
        <v>261800</v>
      </c>
      <c r="K193" s="125"/>
      <c r="L193" s="125">
        <v>0</v>
      </c>
      <c r="M193" s="125"/>
      <c r="N193" s="109">
        <v>43038800</v>
      </c>
      <c r="R193" s="109">
        <v>330000</v>
      </c>
      <c r="T193" s="109">
        <v>3858750</v>
      </c>
      <c r="U193" s="109">
        <v>11969500</v>
      </c>
      <c r="V193" s="109">
        <v>64200000</v>
      </c>
    </row>
    <row r="194" spans="1:22" ht="15">
      <c r="A194" s="114"/>
      <c r="B194" s="120"/>
      <c r="C194" s="121"/>
      <c r="D194" s="121"/>
      <c r="E194" s="126"/>
      <c r="F194" s="126"/>
      <c r="G194" s="122" t="s">
        <v>190</v>
      </c>
      <c r="H194" s="125">
        <v>61179950.00000001</v>
      </c>
      <c r="I194" s="125">
        <v>11136300</v>
      </c>
      <c r="J194" s="125">
        <v>927000</v>
      </c>
      <c r="K194" s="125"/>
      <c r="L194" s="125">
        <v>0</v>
      </c>
      <c r="M194" s="125"/>
      <c r="N194" s="109">
        <v>39585300.00000001</v>
      </c>
      <c r="R194" s="109">
        <v>0</v>
      </c>
      <c r="T194" s="109">
        <v>0</v>
      </c>
      <c r="U194" s="109">
        <v>3720500</v>
      </c>
      <c r="V194" s="109">
        <v>6737850</v>
      </c>
    </row>
    <row r="195" spans="1:22" ht="15">
      <c r="A195" s="114"/>
      <c r="B195" s="120"/>
      <c r="C195" s="121"/>
      <c r="D195" s="121"/>
      <c r="E195" s="126"/>
      <c r="F195" s="126"/>
      <c r="G195" s="122" t="s">
        <v>191</v>
      </c>
      <c r="H195" s="125">
        <v>0</v>
      </c>
      <c r="I195" s="125">
        <v>0</v>
      </c>
      <c r="J195" s="125">
        <v>0</v>
      </c>
      <c r="K195" s="125"/>
      <c r="L195" s="125">
        <v>0</v>
      </c>
      <c r="M195" s="125"/>
      <c r="N195" s="109">
        <v>0</v>
      </c>
      <c r="R195" s="109">
        <v>0</v>
      </c>
      <c r="T195" s="109">
        <v>0</v>
      </c>
      <c r="U195" s="109">
        <v>0</v>
      </c>
      <c r="V195" s="109">
        <v>0</v>
      </c>
    </row>
    <row r="196" spans="1:22" ht="15">
      <c r="A196" s="114"/>
      <c r="B196" s="120"/>
      <c r="C196" s="121"/>
      <c r="D196" s="121"/>
      <c r="E196" s="126"/>
      <c r="F196" s="126"/>
      <c r="G196" s="122" t="s">
        <v>68</v>
      </c>
      <c r="H196" s="125">
        <v>0</v>
      </c>
      <c r="I196" s="125">
        <v>0</v>
      </c>
      <c r="J196" s="125">
        <v>339000</v>
      </c>
      <c r="K196" s="125"/>
      <c r="L196" s="125">
        <v>0</v>
      </c>
      <c r="M196" s="125"/>
      <c r="N196" s="109">
        <v>0</v>
      </c>
      <c r="R196" s="109">
        <v>0</v>
      </c>
      <c r="T196" s="109">
        <v>0</v>
      </c>
      <c r="U196" s="109">
        <v>0</v>
      </c>
      <c r="V196" s="109">
        <v>0</v>
      </c>
    </row>
    <row r="197" spans="1:22" ht="15">
      <c r="A197" s="114"/>
      <c r="B197" s="120"/>
      <c r="C197" s="121"/>
      <c r="D197" s="121"/>
      <c r="E197" s="126"/>
      <c r="F197" s="126"/>
      <c r="G197" s="122" t="s">
        <v>329</v>
      </c>
      <c r="H197" s="125">
        <v>0</v>
      </c>
      <c r="I197" s="125">
        <v>0</v>
      </c>
      <c r="J197" s="125">
        <v>0</v>
      </c>
      <c r="K197" s="125"/>
      <c r="L197" s="125">
        <v>773500</v>
      </c>
      <c r="M197" s="125"/>
      <c r="N197" s="109">
        <v>0</v>
      </c>
      <c r="R197" s="109">
        <v>0</v>
      </c>
      <c r="T197" s="109">
        <v>0</v>
      </c>
      <c r="U197" s="109">
        <v>0</v>
      </c>
      <c r="V197" s="109">
        <v>0</v>
      </c>
    </row>
    <row r="198" spans="1:22" ht="15">
      <c r="A198" s="114"/>
      <c r="B198" s="120"/>
      <c r="C198" s="121"/>
      <c r="D198" s="121"/>
      <c r="E198" s="126"/>
      <c r="F198" s="126"/>
      <c r="G198" s="122" t="s">
        <v>330</v>
      </c>
      <c r="H198" s="125">
        <v>2567350</v>
      </c>
      <c r="I198" s="125">
        <v>0</v>
      </c>
      <c r="J198" s="125">
        <v>0</v>
      </c>
      <c r="K198" s="125"/>
      <c r="L198" s="125">
        <v>0</v>
      </c>
      <c r="M198" s="125"/>
      <c r="N198" s="109">
        <v>0</v>
      </c>
      <c r="R198" s="109">
        <v>0</v>
      </c>
      <c r="T198" s="109">
        <v>0</v>
      </c>
      <c r="U198" s="109">
        <v>0</v>
      </c>
      <c r="V198" s="109">
        <v>0</v>
      </c>
    </row>
    <row r="199" spans="1:22" ht="15">
      <c r="A199" s="114"/>
      <c r="B199" s="120"/>
      <c r="C199" s="121"/>
      <c r="D199" s="121"/>
      <c r="E199" s="126"/>
      <c r="F199" s="126"/>
      <c r="G199" s="122" t="s">
        <v>331</v>
      </c>
      <c r="H199" s="125">
        <v>49437710</v>
      </c>
      <c r="I199" s="125">
        <v>48863550</v>
      </c>
      <c r="J199" s="125">
        <v>0</v>
      </c>
      <c r="K199" s="125"/>
      <c r="L199" s="125">
        <v>0</v>
      </c>
      <c r="M199" s="125"/>
      <c r="N199" s="109">
        <v>0</v>
      </c>
      <c r="R199" s="109">
        <v>0</v>
      </c>
      <c r="T199" s="109">
        <v>0</v>
      </c>
      <c r="U199" s="109">
        <v>0</v>
      </c>
      <c r="V199" s="109">
        <v>0</v>
      </c>
    </row>
    <row r="200" spans="1:22" ht="15">
      <c r="A200" s="114"/>
      <c r="B200" s="120"/>
      <c r="C200" s="121"/>
      <c r="D200" s="121"/>
      <c r="E200" s="126"/>
      <c r="F200" s="126"/>
      <c r="G200" s="122" t="s">
        <v>332</v>
      </c>
      <c r="H200" s="125">
        <v>13278180</v>
      </c>
      <c r="I200" s="125">
        <v>0</v>
      </c>
      <c r="J200" s="125">
        <v>394049.99999999994</v>
      </c>
      <c r="K200" s="125"/>
      <c r="L200" s="125">
        <v>0</v>
      </c>
      <c r="M200" s="125"/>
      <c r="N200" s="109">
        <v>7566900</v>
      </c>
      <c r="R200" s="109">
        <v>0</v>
      </c>
      <c r="T200" s="109">
        <v>1032000</v>
      </c>
      <c r="U200" s="109">
        <v>0</v>
      </c>
      <c r="V200" s="109">
        <v>4315500</v>
      </c>
    </row>
    <row r="201" spans="1:22" ht="15">
      <c r="A201" s="114"/>
      <c r="B201" s="120"/>
      <c r="C201" s="121"/>
      <c r="D201" s="121"/>
      <c r="E201" s="126"/>
      <c r="F201" s="126"/>
      <c r="G201" s="122" t="s">
        <v>192</v>
      </c>
      <c r="H201" s="125">
        <v>11749400</v>
      </c>
      <c r="I201" s="125">
        <v>0</v>
      </c>
      <c r="J201" s="125">
        <v>361800</v>
      </c>
      <c r="K201" s="125"/>
      <c r="L201" s="125">
        <v>0</v>
      </c>
      <c r="M201" s="125"/>
      <c r="N201" s="109">
        <v>7054400</v>
      </c>
      <c r="R201" s="109">
        <v>0</v>
      </c>
      <c r="T201" s="109">
        <v>0</v>
      </c>
      <c r="U201" s="109">
        <v>0</v>
      </c>
      <c r="V201" s="109">
        <v>4695000</v>
      </c>
    </row>
    <row r="202" spans="1:22" ht="15">
      <c r="A202" s="114"/>
      <c r="B202" s="120"/>
      <c r="C202" s="121"/>
      <c r="D202" s="121"/>
      <c r="E202" s="126"/>
      <c r="F202" s="126"/>
      <c r="G202" s="122" t="s">
        <v>193</v>
      </c>
      <c r="H202" s="125">
        <v>1284330</v>
      </c>
      <c r="I202" s="125">
        <v>0</v>
      </c>
      <c r="J202" s="125">
        <v>261000</v>
      </c>
      <c r="K202" s="125"/>
      <c r="L202" s="125">
        <v>0</v>
      </c>
      <c r="M202" s="125"/>
      <c r="N202" s="109">
        <v>0</v>
      </c>
      <c r="R202" s="109">
        <v>0</v>
      </c>
      <c r="T202" s="109">
        <v>0</v>
      </c>
      <c r="U202" s="109">
        <v>1284330</v>
      </c>
      <c r="V202" s="109">
        <v>0</v>
      </c>
    </row>
    <row r="203" spans="1:22" ht="15">
      <c r="A203" s="114"/>
      <c r="B203" s="120"/>
      <c r="C203" s="121"/>
      <c r="D203" s="121"/>
      <c r="E203" s="126"/>
      <c r="F203" s="126"/>
      <c r="G203" s="122" t="s">
        <v>194</v>
      </c>
      <c r="H203" s="125">
        <v>8819700</v>
      </c>
      <c r="I203" s="125">
        <v>0</v>
      </c>
      <c r="J203" s="125">
        <v>0</v>
      </c>
      <c r="K203" s="125"/>
      <c r="L203" s="125">
        <v>0</v>
      </c>
      <c r="M203" s="125"/>
      <c r="N203" s="109">
        <v>6925200</v>
      </c>
      <c r="R203" s="109">
        <v>0</v>
      </c>
      <c r="T203" s="109">
        <v>0</v>
      </c>
      <c r="U203" s="109">
        <v>0</v>
      </c>
      <c r="V203" s="109">
        <v>0</v>
      </c>
    </row>
    <row r="204" spans="1:22" ht="15">
      <c r="A204" s="114"/>
      <c r="B204" s="120"/>
      <c r="C204" s="121"/>
      <c r="D204" s="121"/>
      <c r="E204" s="126"/>
      <c r="F204" s="126"/>
      <c r="G204" s="122" t="s">
        <v>195</v>
      </c>
      <c r="H204" s="125">
        <v>8734600</v>
      </c>
      <c r="I204" s="125">
        <v>0</v>
      </c>
      <c r="J204" s="125">
        <v>0</v>
      </c>
      <c r="K204" s="125"/>
      <c r="L204" s="125">
        <v>0</v>
      </c>
      <c r="M204" s="125"/>
      <c r="N204" s="109">
        <v>8358600</v>
      </c>
      <c r="R204" s="109">
        <v>0</v>
      </c>
      <c r="T204" s="109">
        <v>0</v>
      </c>
      <c r="U204" s="109">
        <v>0</v>
      </c>
      <c r="V204" s="109">
        <v>0</v>
      </c>
    </row>
    <row r="205" spans="1:22" ht="15">
      <c r="A205" s="114"/>
      <c r="B205" s="120"/>
      <c r="C205" s="121"/>
      <c r="D205" s="121"/>
      <c r="E205" s="126"/>
      <c r="F205" s="126"/>
      <c r="G205" s="122" t="s">
        <v>196</v>
      </c>
      <c r="H205" s="125">
        <v>0</v>
      </c>
      <c r="I205" s="125">
        <v>0</v>
      </c>
      <c r="J205" s="125">
        <v>0</v>
      </c>
      <c r="K205" s="125"/>
      <c r="L205" s="125">
        <v>0</v>
      </c>
      <c r="M205" s="125"/>
      <c r="N205" s="109">
        <v>0</v>
      </c>
      <c r="R205" s="109">
        <v>0</v>
      </c>
      <c r="T205" s="109">
        <v>0</v>
      </c>
      <c r="U205" s="109">
        <v>0</v>
      </c>
      <c r="V205" s="109">
        <v>0</v>
      </c>
    </row>
    <row r="206" spans="1:22" ht="15">
      <c r="A206" s="114"/>
      <c r="B206" s="120"/>
      <c r="C206" s="121"/>
      <c r="D206" s="121"/>
      <c r="E206" s="126"/>
      <c r="F206" s="126"/>
      <c r="G206" s="122" t="s">
        <v>197</v>
      </c>
      <c r="H206" s="125">
        <v>3759400</v>
      </c>
      <c r="I206" s="125">
        <v>0</v>
      </c>
      <c r="J206" s="125">
        <v>46200.00000000001</v>
      </c>
      <c r="K206" s="125"/>
      <c r="L206" s="125">
        <v>0</v>
      </c>
      <c r="M206" s="125"/>
      <c r="N206" s="109">
        <v>3379400</v>
      </c>
      <c r="R206" s="109">
        <v>0</v>
      </c>
      <c r="T206" s="109">
        <v>0</v>
      </c>
      <c r="U206" s="109">
        <v>0</v>
      </c>
      <c r="V206" s="109">
        <v>0</v>
      </c>
    </row>
    <row r="207" spans="1:22" ht="15">
      <c r="A207" s="114"/>
      <c r="B207" s="120"/>
      <c r="C207" s="121"/>
      <c r="D207" s="121"/>
      <c r="E207" s="126"/>
      <c r="F207" s="126"/>
      <c r="G207" s="122" t="s">
        <v>198</v>
      </c>
      <c r="H207" s="125">
        <v>0</v>
      </c>
      <c r="I207" s="125">
        <v>0</v>
      </c>
      <c r="J207" s="125">
        <v>0</v>
      </c>
      <c r="K207" s="125"/>
      <c r="L207" s="125">
        <v>0</v>
      </c>
      <c r="M207" s="125"/>
      <c r="N207" s="109">
        <v>0</v>
      </c>
      <c r="R207" s="109">
        <v>0</v>
      </c>
      <c r="T207" s="109">
        <v>0</v>
      </c>
      <c r="U207" s="109">
        <v>0</v>
      </c>
      <c r="V207" s="109">
        <v>0</v>
      </c>
    </row>
    <row r="208" spans="1:22" ht="15">
      <c r="A208" s="114"/>
      <c r="B208" s="120"/>
      <c r="C208" s="121"/>
      <c r="D208" s="121"/>
      <c r="E208" s="126"/>
      <c r="F208" s="126"/>
      <c r="G208" s="122" t="s">
        <v>199</v>
      </c>
      <c r="H208" s="125">
        <v>1104000</v>
      </c>
      <c r="I208" s="125">
        <v>0</v>
      </c>
      <c r="J208" s="125">
        <v>0</v>
      </c>
      <c r="K208" s="125"/>
      <c r="L208" s="125">
        <v>772800</v>
      </c>
      <c r="M208" s="125"/>
      <c r="N208" s="109">
        <v>0</v>
      </c>
      <c r="R208" s="109">
        <v>0</v>
      </c>
      <c r="T208" s="109">
        <v>0</v>
      </c>
      <c r="U208" s="109">
        <v>0</v>
      </c>
      <c r="V208" s="109">
        <v>0</v>
      </c>
    </row>
    <row r="209" spans="1:22" ht="15">
      <c r="A209" s="114"/>
      <c r="B209" s="120"/>
      <c r="C209" s="121"/>
      <c r="D209" s="121"/>
      <c r="E209" s="126"/>
      <c r="F209" s="126"/>
      <c r="G209" s="122" t="s">
        <v>333</v>
      </c>
      <c r="H209" s="125">
        <v>17383020</v>
      </c>
      <c r="I209" s="125">
        <v>15889500</v>
      </c>
      <c r="J209" s="125">
        <v>0</v>
      </c>
      <c r="K209" s="125"/>
      <c r="L209" s="125">
        <v>1332000</v>
      </c>
      <c r="M209" s="125"/>
      <c r="N209" s="109">
        <v>0</v>
      </c>
      <c r="R209" s="109">
        <v>0</v>
      </c>
      <c r="T209" s="109">
        <v>0</v>
      </c>
      <c r="U209" s="109">
        <v>0</v>
      </c>
      <c r="V209" s="109">
        <v>0</v>
      </c>
    </row>
    <row r="210" spans="1:22" ht="15">
      <c r="A210" s="114"/>
      <c r="B210" s="120"/>
      <c r="C210" s="121"/>
      <c r="D210" s="121"/>
      <c r="E210" s="126"/>
      <c r="F210" s="126"/>
      <c r="G210" s="122" t="s">
        <v>334</v>
      </c>
      <c r="H210" s="125">
        <v>95400</v>
      </c>
      <c r="I210" s="125">
        <v>0</v>
      </c>
      <c r="J210" s="125">
        <v>0</v>
      </c>
      <c r="K210" s="125"/>
      <c r="L210" s="125">
        <v>0</v>
      </c>
      <c r="M210" s="125"/>
      <c r="N210" s="109">
        <v>0</v>
      </c>
      <c r="R210" s="109">
        <v>0</v>
      </c>
      <c r="T210" s="109">
        <v>0</v>
      </c>
      <c r="U210" s="109">
        <v>0</v>
      </c>
      <c r="V210" s="109">
        <v>0</v>
      </c>
    </row>
    <row r="211" spans="1:22" ht="15">
      <c r="A211" s="114"/>
      <c r="B211" s="120"/>
      <c r="C211" s="121"/>
      <c r="D211" s="121"/>
      <c r="E211" s="126"/>
      <c r="F211" s="126"/>
      <c r="G211" s="122" t="s">
        <v>335</v>
      </c>
      <c r="H211" s="125">
        <v>920800</v>
      </c>
      <c r="I211" s="125">
        <v>0</v>
      </c>
      <c r="J211" s="125">
        <v>14400</v>
      </c>
      <c r="K211" s="125"/>
      <c r="L211" s="125">
        <v>218400</v>
      </c>
      <c r="M211" s="125"/>
      <c r="N211" s="109">
        <v>0</v>
      </c>
      <c r="R211" s="109">
        <v>0</v>
      </c>
      <c r="T211" s="109">
        <v>0</v>
      </c>
      <c r="U211" s="109">
        <v>148000</v>
      </c>
      <c r="V211" s="109">
        <v>0</v>
      </c>
    </row>
    <row r="212" spans="1:22" ht="15">
      <c r="A212" s="114"/>
      <c r="B212" s="120"/>
      <c r="C212" s="121"/>
      <c r="D212" s="121"/>
      <c r="E212" s="126"/>
      <c r="F212" s="126"/>
      <c r="G212" s="122" t="s">
        <v>200</v>
      </c>
      <c r="H212" s="125">
        <v>27138090</v>
      </c>
      <c r="I212" s="125">
        <v>14188920</v>
      </c>
      <c r="J212" s="125">
        <v>110400</v>
      </c>
      <c r="K212" s="125"/>
      <c r="L212" s="125">
        <v>0</v>
      </c>
      <c r="M212" s="125"/>
      <c r="N212" s="109">
        <v>0</v>
      </c>
      <c r="R212" s="109">
        <v>0</v>
      </c>
      <c r="T212" s="109">
        <v>308070</v>
      </c>
      <c r="U212" s="109">
        <v>6033000</v>
      </c>
      <c r="V212" s="109">
        <v>6608100</v>
      </c>
    </row>
    <row r="213" spans="1:22" ht="15">
      <c r="A213" s="114"/>
      <c r="B213" s="120"/>
      <c r="C213" s="121"/>
      <c r="D213" s="121"/>
      <c r="E213" s="126"/>
      <c r="F213" s="126"/>
      <c r="G213" s="122" t="s">
        <v>201</v>
      </c>
      <c r="H213" s="125">
        <v>35154360</v>
      </c>
      <c r="I213" s="125">
        <v>9291230</v>
      </c>
      <c r="J213" s="125">
        <v>0</v>
      </c>
      <c r="K213" s="125"/>
      <c r="L213" s="125">
        <v>0</v>
      </c>
      <c r="M213" s="125"/>
      <c r="N213" s="109">
        <v>478800</v>
      </c>
      <c r="R213" s="109">
        <v>0</v>
      </c>
      <c r="T213" s="109">
        <v>0</v>
      </c>
      <c r="U213" s="109">
        <v>0</v>
      </c>
      <c r="V213" s="109">
        <v>5418750</v>
      </c>
    </row>
    <row r="214" spans="1:22" ht="15">
      <c r="A214" s="114"/>
      <c r="B214" s="120"/>
      <c r="C214" s="121"/>
      <c r="D214" s="121"/>
      <c r="E214" s="126"/>
      <c r="F214" s="126"/>
      <c r="G214" s="122" t="s">
        <v>202</v>
      </c>
      <c r="H214" s="125">
        <v>7474200</v>
      </c>
      <c r="I214" s="125">
        <v>0</v>
      </c>
      <c r="J214" s="125">
        <v>0</v>
      </c>
      <c r="K214" s="125"/>
      <c r="L214" s="125">
        <v>0</v>
      </c>
      <c r="M214" s="125"/>
      <c r="N214" s="109">
        <v>3047700</v>
      </c>
      <c r="R214" s="109">
        <v>0</v>
      </c>
      <c r="T214" s="109">
        <v>1356000</v>
      </c>
      <c r="U214" s="109">
        <v>3070500</v>
      </c>
      <c r="V214" s="109">
        <v>0</v>
      </c>
    </row>
    <row r="215" spans="1:22" ht="15">
      <c r="A215" s="114"/>
      <c r="B215" s="120"/>
      <c r="C215" s="121"/>
      <c r="D215" s="121"/>
      <c r="E215" s="126"/>
      <c r="F215" s="126"/>
      <c r="G215" s="122" t="s">
        <v>87</v>
      </c>
      <c r="H215" s="125">
        <v>0</v>
      </c>
      <c r="I215" s="125">
        <v>0</v>
      </c>
      <c r="J215" s="125">
        <v>0</v>
      </c>
      <c r="K215" s="125"/>
      <c r="L215" s="125">
        <v>0</v>
      </c>
      <c r="M215" s="125"/>
      <c r="N215" s="109">
        <v>0</v>
      </c>
      <c r="R215" s="109">
        <v>0</v>
      </c>
      <c r="T215" s="109">
        <v>0</v>
      </c>
      <c r="U215" s="109">
        <v>0</v>
      </c>
      <c r="V215" s="109">
        <v>0</v>
      </c>
    </row>
    <row r="216" spans="1:22" ht="15">
      <c r="A216" s="114"/>
      <c r="B216" s="120"/>
      <c r="C216" s="121"/>
      <c r="D216" s="121"/>
      <c r="E216" s="126"/>
      <c r="F216" s="126"/>
      <c r="G216" s="122" t="s">
        <v>336</v>
      </c>
      <c r="H216" s="125">
        <v>2720000</v>
      </c>
      <c r="I216" s="125">
        <v>0</v>
      </c>
      <c r="J216" s="125">
        <v>0</v>
      </c>
      <c r="K216" s="125"/>
      <c r="L216" s="125">
        <v>3264000</v>
      </c>
      <c r="M216" s="125"/>
      <c r="N216" s="109">
        <v>0</v>
      </c>
      <c r="R216" s="109">
        <v>0</v>
      </c>
      <c r="T216" s="109">
        <v>0</v>
      </c>
      <c r="U216" s="109">
        <v>0</v>
      </c>
      <c r="V216" s="109">
        <v>0</v>
      </c>
    </row>
    <row r="217" spans="1:22" ht="15">
      <c r="A217" s="114"/>
      <c r="B217" s="120"/>
      <c r="C217" s="121"/>
      <c r="D217" s="121"/>
      <c r="E217" s="126"/>
      <c r="F217" s="126"/>
      <c r="G217" s="122" t="s">
        <v>337</v>
      </c>
      <c r="H217" s="125">
        <v>0</v>
      </c>
      <c r="I217" s="125">
        <v>0</v>
      </c>
      <c r="J217" s="125">
        <v>0</v>
      </c>
      <c r="K217" s="125"/>
      <c r="L217" s="125">
        <v>0</v>
      </c>
      <c r="M217" s="125"/>
      <c r="N217" s="109">
        <v>0</v>
      </c>
      <c r="R217" s="109">
        <v>0</v>
      </c>
      <c r="T217" s="109">
        <v>0</v>
      </c>
      <c r="U217" s="109">
        <v>0</v>
      </c>
      <c r="V217" s="109">
        <v>0</v>
      </c>
    </row>
    <row r="218" spans="1:22" ht="15">
      <c r="A218" s="114"/>
      <c r="B218" s="120"/>
      <c r="C218" s="121"/>
      <c r="D218" s="121"/>
      <c r="E218" s="126"/>
      <c r="F218" s="126"/>
      <c r="G218" s="122" t="s">
        <v>203</v>
      </c>
      <c r="H218" s="125">
        <v>330000</v>
      </c>
      <c r="I218" s="125">
        <v>0</v>
      </c>
      <c r="J218" s="125">
        <v>0</v>
      </c>
      <c r="K218" s="125"/>
      <c r="L218" s="125">
        <v>0</v>
      </c>
      <c r="M218" s="125"/>
      <c r="N218" s="109">
        <v>0</v>
      </c>
      <c r="R218" s="109">
        <v>0</v>
      </c>
      <c r="T218" s="109">
        <v>0</v>
      </c>
      <c r="U218" s="109">
        <v>0</v>
      </c>
      <c r="V218" s="109">
        <v>585000</v>
      </c>
    </row>
    <row r="219" spans="1:22" ht="15">
      <c r="A219" s="114"/>
      <c r="B219" s="120"/>
      <c r="C219" s="121"/>
      <c r="D219" s="121"/>
      <c r="E219" s="126"/>
      <c r="F219" s="126"/>
      <c r="G219" s="122" t="s">
        <v>204</v>
      </c>
      <c r="H219" s="125">
        <v>23553800</v>
      </c>
      <c r="I219" s="125">
        <v>0</v>
      </c>
      <c r="J219" s="125">
        <v>81200</v>
      </c>
      <c r="K219" s="125"/>
      <c r="L219" s="125">
        <v>0</v>
      </c>
      <c r="M219" s="125"/>
      <c r="N219" s="109">
        <v>3382800</v>
      </c>
      <c r="R219" s="109">
        <v>0</v>
      </c>
      <c r="T219" s="109">
        <v>0</v>
      </c>
      <c r="U219" s="109">
        <v>2501000</v>
      </c>
      <c r="V219" s="109">
        <v>17670000</v>
      </c>
    </row>
    <row r="220" spans="1:22" ht="15">
      <c r="A220" s="114"/>
      <c r="B220" s="120"/>
      <c r="C220" s="121"/>
      <c r="D220" s="121"/>
      <c r="E220" s="126"/>
      <c r="F220" s="126"/>
      <c r="G220" s="122" t="s">
        <v>205</v>
      </c>
      <c r="H220" s="125">
        <v>27592650</v>
      </c>
      <c r="I220" s="125">
        <v>9922650</v>
      </c>
      <c r="J220" s="125">
        <v>0</v>
      </c>
      <c r="K220" s="125"/>
      <c r="L220" s="125">
        <v>0</v>
      </c>
      <c r="M220" s="125"/>
      <c r="N220" s="109">
        <v>0</v>
      </c>
      <c r="R220" s="109">
        <v>0</v>
      </c>
      <c r="T220" s="109">
        <v>0</v>
      </c>
      <c r="U220" s="109">
        <v>0</v>
      </c>
      <c r="V220" s="109">
        <v>0</v>
      </c>
    </row>
    <row r="221" spans="1:22" ht="15">
      <c r="A221" s="114"/>
      <c r="B221" s="120"/>
      <c r="C221" s="121"/>
      <c r="D221" s="121"/>
      <c r="E221" s="126"/>
      <c r="F221" s="126"/>
      <c r="G221" s="122" t="s">
        <v>206</v>
      </c>
      <c r="H221" s="125">
        <v>44642900</v>
      </c>
      <c r="I221" s="125">
        <v>0</v>
      </c>
      <c r="J221" s="125">
        <v>0</v>
      </c>
      <c r="K221" s="125"/>
      <c r="L221" s="125">
        <v>12192400</v>
      </c>
      <c r="M221" s="125"/>
      <c r="N221" s="109">
        <v>0</v>
      </c>
      <c r="R221" s="109">
        <v>0</v>
      </c>
      <c r="T221" s="109">
        <v>1459500</v>
      </c>
      <c r="U221" s="109">
        <v>0</v>
      </c>
      <c r="V221" s="109">
        <v>790000</v>
      </c>
    </row>
    <row r="222" spans="1:22" ht="15">
      <c r="A222" s="114"/>
      <c r="B222" s="120"/>
      <c r="C222" s="121"/>
      <c r="D222" s="121"/>
      <c r="E222" s="126"/>
      <c r="F222" s="126"/>
      <c r="G222" s="122" t="s">
        <v>338</v>
      </c>
      <c r="H222" s="125">
        <v>30671000</v>
      </c>
      <c r="I222" s="125">
        <v>0</v>
      </c>
      <c r="J222" s="125">
        <v>0</v>
      </c>
      <c r="K222" s="125"/>
      <c r="L222" s="125">
        <v>10012200</v>
      </c>
      <c r="M222" s="125"/>
      <c r="N222" s="109">
        <v>0</v>
      </c>
      <c r="R222" s="109">
        <v>0</v>
      </c>
      <c r="T222" s="109">
        <v>0</v>
      </c>
      <c r="U222" s="109">
        <v>0</v>
      </c>
      <c r="V222" s="109">
        <v>26423400</v>
      </c>
    </row>
    <row r="223" spans="1:22" ht="15">
      <c r="A223" s="114"/>
      <c r="B223" s="120"/>
      <c r="C223" s="121"/>
      <c r="D223" s="121"/>
      <c r="E223" s="126"/>
      <c r="F223" s="126"/>
      <c r="G223" s="122" t="s">
        <v>207</v>
      </c>
      <c r="H223" s="125">
        <v>10190000</v>
      </c>
      <c r="I223" s="125">
        <v>0</v>
      </c>
      <c r="J223" s="125">
        <v>0</v>
      </c>
      <c r="K223" s="125"/>
      <c r="L223" s="125">
        <v>13116600</v>
      </c>
      <c r="M223" s="125"/>
      <c r="N223" s="109">
        <v>0</v>
      </c>
      <c r="R223" s="109">
        <v>0</v>
      </c>
      <c r="T223" s="109">
        <v>0</v>
      </c>
      <c r="U223" s="109">
        <v>0</v>
      </c>
      <c r="V223" s="109">
        <v>0</v>
      </c>
    </row>
    <row r="224" spans="1:22" ht="15">
      <c r="A224" s="114"/>
      <c r="B224" s="120"/>
      <c r="C224" s="121"/>
      <c r="D224" s="121"/>
      <c r="E224" s="126"/>
      <c r="F224" s="126"/>
      <c r="G224" s="122" t="s">
        <v>208</v>
      </c>
      <c r="H224" s="125">
        <v>117436470</v>
      </c>
      <c r="I224" s="125">
        <v>21620880</v>
      </c>
      <c r="J224" s="125">
        <v>255000</v>
      </c>
      <c r="K224" s="125"/>
      <c r="L224" s="125">
        <v>5259600</v>
      </c>
      <c r="M224" s="125"/>
      <c r="N224" s="109">
        <v>34642700</v>
      </c>
      <c r="R224" s="109">
        <v>0</v>
      </c>
      <c r="T224" s="109">
        <v>1439550</v>
      </c>
      <c r="U224" s="109">
        <v>24287820</v>
      </c>
      <c r="V224" s="109">
        <v>0</v>
      </c>
    </row>
    <row r="225" spans="1:22" ht="15">
      <c r="A225" s="114"/>
      <c r="B225" s="120"/>
      <c r="C225" s="121"/>
      <c r="D225" s="121"/>
      <c r="E225" s="126"/>
      <c r="F225" s="126" t="s">
        <v>209</v>
      </c>
      <c r="G225" s="122" t="s">
        <v>210</v>
      </c>
      <c r="H225" s="125">
        <v>83890725</v>
      </c>
      <c r="I225" s="125">
        <v>21404800</v>
      </c>
      <c r="J225" s="125">
        <v>578000</v>
      </c>
      <c r="K225" s="125"/>
      <c r="L225" s="125">
        <v>0</v>
      </c>
      <c r="M225" s="125"/>
      <c r="N225" s="109">
        <v>15228400</v>
      </c>
      <c r="R225" s="109">
        <v>0</v>
      </c>
      <c r="T225" s="109">
        <v>1535625</v>
      </c>
      <c r="U225" s="109">
        <v>15918400</v>
      </c>
      <c r="V225" s="109">
        <v>0</v>
      </c>
    </row>
    <row r="226" spans="1:22" ht="15">
      <c r="A226" s="114"/>
      <c r="B226" s="120"/>
      <c r="C226" s="121"/>
      <c r="D226" s="121"/>
      <c r="E226" s="126"/>
      <c r="F226" s="126"/>
      <c r="G226" s="122" t="s">
        <v>211</v>
      </c>
      <c r="H226" s="125">
        <v>90778820</v>
      </c>
      <c r="I226" s="125">
        <v>22682340</v>
      </c>
      <c r="J226" s="125">
        <v>204000</v>
      </c>
      <c r="K226" s="125"/>
      <c r="L226" s="125">
        <v>400500</v>
      </c>
      <c r="M226" s="125"/>
      <c r="N226" s="109">
        <v>3474300</v>
      </c>
      <c r="R226" s="109">
        <v>0</v>
      </c>
      <c r="T226" s="109">
        <v>674700</v>
      </c>
      <c r="U226" s="109">
        <v>16525880</v>
      </c>
      <c r="V226" s="109">
        <v>0</v>
      </c>
    </row>
    <row r="227" spans="1:22" ht="15">
      <c r="A227" s="114"/>
      <c r="B227" s="120"/>
      <c r="C227" s="121"/>
      <c r="D227" s="121"/>
      <c r="E227" s="126"/>
      <c r="F227" s="126"/>
      <c r="G227" s="122" t="s">
        <v>212</v>
      </c>
      <c r="H227" s="125">
        <v>82009140</v>
      </c>
      <c r="I227" s="125">
        <v>15612800</v>
      </c>
      <c r="J227" s="125">
        <v>148800.00000000003</v>
      </c>
      <c r="K227" s="125"/>
      <c r="L227" s="125">
        <v>0</v>
      </c>
      <c r="M227" s="125"/>
      <c r="N227" s="109">
        <v>4234300</v>
      </c>
      <c r="R227" s="109">
        <v>0</v>
      </c>
      <c r="T227" s="109">
        <v>0</v>
      </c>
      <c r="U227" s="109">
        <v>5687640</v>
      </c>
      <c r="V227" s="109">
        <v>0</v>
      </c>
    </row>
    <row r="228" spans="1:22" ht="15">
      <c r="A228" s="114"/>
      <c r="B228" s="120"/>
      <c r="C228" s="121"/>
      <c r="D228" s="121"/>
      <c r="E228" s="126"/>
      <c r="F228" s="126"/>
      <c r="G228" s="122" t="s">
        <v>213</v>
      </c>
      <c r="H228" s="125">
        <v>56825550</v>
      </c>
      <c r="I228" s="125">
        <v>2815320</v>
      </c>
      <c r="J228" s="125">
        <v>69000</v>
      </c>
      <c r="K228" s="125"/>
      <c r="L228" s="125">
        <v>8100000</v>
      </c>
      <c r="M228" s="125"/>
      <c r="N228" s="109">
        <v>6600</v>
      </c>
      <c r="R228" s="109">
        <v>0</v>
      </c>
      <c r="T228" s="109">
        <v>1612000</v>
      </c>
      <c r="U228" s="109">
        <v>982380</v>
      </c>
      <c r="V228" s="109">
        <v>0</v>
      </c>
    </row>
    <row r="229" spans="1:22" ht="15">
      <c r="A229" s="114"/>
      <c r="B229" s="120"/>
      <c r="C229" s="121"/>
      <c r="D229" s="121"/>
      <c r="E229" s="126"/>
      <c r="F229" s="126"/>
      <c r="G229" s="122" t="s">
        <v>214</v>
      </c>
      <c r="H229" s="125">
        <v>43323600</v>
      </c>
      <c r="I229" s="125">
        <v>20387200</v>
      </c>
      <c r="J229" s="125">
        <v>153000</v>
      </c>
      <c r="K229" s="125"/>
      <c r="L229" s="125">
        <v>2118000</v>
      </c>
      <c r="M229" s="125"/>
      <c r="N229" s="109">
        <v>5717600</v>
      </c>
      <c r="R229" s="109">
        <v>0</v>
      </c>
      <c r="T229" s="109">
        <v>0</v>
      </c>
      <c r="U229" s="109">
        <v>0</v>
      </c>
      <c r="V229" s="109">
        <v>0</v>
      </c>
    </row>
    <row r="230" spans="1:22" ht="15">
      <c r="A230" s="114"/>
      <c r="B230" s="120"/>
      <c r="C230" s="121"/>
      <c r="D230" s="121"/>
      <c r="E230" s="126"/>
      <c r="F230" s="126"/>
      <c r="G230" s="122" t="s">
        <v>215</v>
      </c>
      <c r="H230" s="125">
        <v>42260450</v>
      </c>
      <c r="I230" s="125">
        <v>21435900</v>
      </c>
      <c r="J230" s="125">
        <v>0</v>
      </c>
      <c r="K230" s="125"/>
      <c r="L230" s="125">
        <v>8213700</v>
      </c>
      <c r="M230" s="125"/>
      <c r="N230" s="109">
        <v>0</v>
      </c>
      <c r="R230" s="109">
        <v>0</v>
      </c>
      <c r="T230" s="109">
        <v>0</v>
      </c>
      <c r="U230" s="109">
        <v>454050</v>
      </c>
      <c r="V230" s="109">
        <v>9170000</v>
      </c>
    </row>
    <row r="231" spans="1:22" ht="15">
      <c r="A231" s="114"/>
      <c r="B231" s="120"/>
      <c r="C231" s="121"/>
      <c r="D231" s="121"/>
      <c r="E231" s="126"/>
      <c r="F231" s="126"/>
      <c r="G231" s="122" t="s">
        <v>216</v>
      </c>
      <c r="H231" s="125">
        <v>43179610</v>
      </c>
      <c r="I231" s="125">
        <v>5932950</v>
      </c>
      <c r="J231" s="125">
        <v>390000</v>
      </c>
      <c r="K231" s="125"/>
      <c r="L231" s="125">
        <v>0</v>
      </c>
      <c r="M231" s="125"/>
      <c r="N231" s="109">
        <v>8251200</v>
      </c>
      <c r="R231" s="109">
        <v>0</v>
      </c>
      <c r="T231" s="109">
        <v>1763500</v>
      </c>
      <c r="U231" s="109">
        <v>8471760</v>
      </c>
      <c r="V231" s="109">
        <v>18760200</v>
      </c>
    </row>
    <row r="232" spans="1:22" ht="15">
      <c r="A232" s="114"/>
      <c r="B232" s="120"/>
      <c r="C232" s="121"/>
      <c r="D232" s="121"/>
      <c r="E232" s="126"/>
      <c r="F232" s="126"/>
      <c r="G232" s="122" t="s">
        <v>217</v>
      </c>
      <c r="H232" s="125">
        <v>20287090</v>
      </c>
      <c r="I232" s="125">
        <v>7052090</v>
      </c>
      <c r="J232" s="125">
        <v>0</v>
      </c>
      <c r="K232" s="125"/>
      <c r="L232" s="125">
        <v>0</v>
      </c>
      <c r="M232" s="125"/>
      <c r="N232" s="109">
        <v>6037500</v>
      </c>
      <c r="R232" s="109">
        <v>0</v>
      </c>
      <c r="T232" s="109">
        <v>0</v>
      </c>
      <c r="U232" s="109">
        <v>3267500</v>
      </c>
      <c r="V232" s="109">
        <v>0</v>
      </c>
    </row>
    <row r="233" spans="1:22" ht="15">
      <c r="A233" s="114"/>
      <c r="B233" s="120"/>
      <c r="C233" s="121"/>
      <c r="D233" s="121"/>
      <c r="E233" s="126"/>
      <c r="F233" s="126"/>
      <c r="G233" s="122" t="s">
        <v>218</v>
      </c>
      <c r="H233" s="125">
        <v>49740820</v>
      </c>
      <c r="I233" s="125">
        <v>33730140</v>
      </c>
      <c r="J233" s="125">
        <v>0</v>
      </c>
      <c r="K233" s="125"/>
      <c r="L233" s="125">
        <v>0</v>
      </c>
      <c r="M233" s="125"/>
      <c r="N233" s="109">
        <v>9724400</v>
      </c>
      <c r="R233" s="109">
        <v>0</v>
      </c>
      <c r="T233" s="109">
        <v>0</v>
      </c>
      <c r="U233" s="109">
        <v>1908900</v>
      </c>
      <c r="V233" s="109">
        <v>0</v>
      </c>
    </row>
    <row r="234" spans="1:22" ht="15">
      <c r="A234" s="114"/>
      <c r="B234" s="120"/>
      <c r="C234" s="121"/>
      <c r="D234" s="121"/>
      <c r="E234" s="126"/>
      <c r="F234" s="126"/>
      <c r="G234" s="122" t="s">
        <v>219</v>
      </c>
      <c r="H234" s="125">
        <v>1818000</v>
      </c>
      <c r="I234" s="125">
        <v>0</v>
      </c>
      <c r="J234" s="125">
        <v>0</v>
      </c>
      <c r="K234" s="125"/>
      <c r="L234" s="125">
        <v>606000</v>
      </c>
      <c r="M234" s="125"/>
      <c r="N234" s="109">
        <v>0</v>
      </c>
      <c r="R234" s="109">
        <v>0</v>
      </c>
      <c r="T234" s="109">
        <v>0</v>
      </c>
      <c r="U234" s="109">
        <v>0</v>
      </c>
      <c r="V234" s="109">
        <v>460000</v>
      </c>
    </row>
    <row r="235" spans="1:22" ht="15">
      <c r="A235" s="114"/>
      <c r="B235" s="120"/>
      <c r="C235" s="121"/>
      <c r="D235" s="121"/>
      <c r="E235" s="126"/>
      <c r="F235" s="126"/>
      <c r="G235" s="122" t="s">
        <v>220</v>
      </c>
      <c r="H235" s="125">
        <v>2893700</v>
      </c>
      <c r="I235" s="125">
        <v>0</v>
      </c>
      <c r="J235" s="125">
        <v>0</v>
      </c>
      <c r="K235" s="125"/>
      <c r="L235" s="125">
        <v>4480000</v>
      </c>
      <c r="M235" s="125"/>
      <c r="N235" s="109">
        <v>0</v>
      </c>
      <c r="R235" s="109">
        <v>0</v>
      </c>
      <c r="T235" s="109">
        <v>0</v>
      </c>
      <c r="U235" s="109">
        <v>0</v>
      </c>
      <c r="V235" s="109">
        <v>46500</v>
      </c>
    </row>
    <row r="236" spans="1:22" ht="15">
      <c r="A236" s="114"/>
      <c r="B236" s="120"/>
      <c r="C236" s="121"/>
      <c r="D236" s="121"/>
      <c r="E236" s="126"/>
      <c r="F236" s="126" t="s">
        <v>221</v>
      </c>
      <c r="G236" s="122" t="s">
        <v>222</v>
      </c>
      <c r="H236" s="125">
        <v>60485220</v>
      </c>
      <c r="I236" s="125">
        <v>0</v>
      </c>
      <c r="J236" s="125">
        <v>0</v>
      </c>
      <c r="K236" s="125"/>
      <c r="L236" s="125">
        <v>0</v>
      </c>
      <c r="M236" s="125"/>
      <c r="N236" s="109">
        <v>0</v>
      </c>
      <c r="R236" s="109">
        <v>0</v>
      </c>
      <c r="T236" s="109">
        <v>0</v>
      </c>
      <c r="U236" s="109">
        <v>0</v>
      </c>
      <c r="V236" s="109">
        <v>60129000</v>
      </c>
    </row>
    <row r="237" spans="1:22" ht="15">
      <c r="A237" s="114"/>
      <c r="B237" s="120"/>
      <c r="C237" s="121"/>
      <c r="D237" s="121"/>
      <c r="E237" s="126"/>
      <c r="F237" s="126"/>
      <c r="G237" s="122" t="s">
        <v>223</v>
      </c>
      <c r="H237" s="125">
        <v>11160</v>
      </c>
      <c r="I237" s="125">
        <v>0</v>
      </c>
      <c r="J237" s="125">
        <v>0</v>
      </c>
      <c r="K237" s="125"/>
      <c r="L237" s="125">
        <v>0</v>
      </c>
      <c r="M237" s="125"/>
      <c r="N237" s="109">
        <v>0</v>
      </c>
      <c r="R237" s="109">
        <v>0</v>
      </c>
      <c r="T237" s="109">
        <v>0</v>
      </c>
      <c r="U237" s="109">
        <v>0</v>
      </c>
      <c r="V237" s="109">
        <v>0</v>
      </c>
    </row>
    <row r="238" spans="1:22" ht="15">
      <c r="A238" s="114"/>
      <c r="B238" s="120"/>
      <c r="C238" s="121"/>
      <c r="D238" s="121"/>
      <c r="E238" s="126"/>
      <c r="F238" s="126"/>
      <c r="G238" s="122" t="s">
        <v>224</v>
      </c>
      <c r="H238" s="125">
        <v>28118900</v>
      </c>
      <c r="I238" s="125">
        <v>15318380</v>
      </c>
      <c r="J238" s="125">
        <v>507600</v>
      </c>
      <c r="K238" s="125"/>
      <c r="L238" s="125">
        <v>0</v>
      </c>
      <c r="M238" s="125"/>
      <c r="N238" s="109">
        <v>4933800</v>
      </c>
      <c r="R238" s="109">
        <v>0</v>
      </c>
      <c r="T238" s="109">
        <v>902520</v>
      </c>
      <c r="U238" s="109">
        <v>6928600</v>
      </c>
      <c r="V238" s="109">
        <v>35600</v>
      </c>
    </row>
    <row r="239" spans="1:22" ht="15">
      <c r="A239" s="114"/>
      <c r="B239" s="120"/>
      <c r="C239" s="121"/>
      <c r="D239" s="121"/>
      <c r="E239" s="126"/>
      <c r="F239" s="126"/>
      <c r="G239" s="122" t="s">
        <v>112</v>
      </c>
      <c r="H239" s="125">
        <v>0</v>
      </c>
      <c r="I239" s="125">
        <v>0</v>
      </c>
      <c r="J239" s="125">
        <v>0</v>
      </c>
      <c r="K239" s="125"/>
      <c r="L239" s="125">
        <v>0</v>
      </c>
      <c r="M239" s="125"/>
      <c r="N239" s="109">
        <v>0</v>
      </c>
      <c r="R239" s="109">
        <v>0</v>
      </c>
      <c r="T239" s="109">
        <v>0</v>
      </c>
      <c r="U239" s="109">
        <v>0</v>
      </c>
      <c r="V239" s="109">
        <v>81150</v>
      </c>
    </row>
    <row r="240" spans="1:22" ht="15">
      <c r="A240" s="114"/>
      <c r="B240" s="120"/>
      <c r="C240" s="121"/>
      <c r="D240" s="121"/>
      <c r="E240" s="126"/>
      <c r="F240" s="126"/>
      <c r="G240" s="122" t="s">
        <v>225</v>
      </c>
      <c r="H240" s="125">
        <v>686800</v>
      </c>
      <c r="I240" s="125">
        <v>0</v>
      </c>
      <c r="J240" s="125">
        <v>0</v>
      </c>
      <c r="K240" s="125"/>
      <c r="L240" s="125">
        <v>802800</v>
      </c>
      <c r="M240" s="125"/>
      <c r="N240" s="109">
        <v>0</v>
      </c>
      <c r="R240" s="109">
        <v>0</v>
      </c>
      <c r="T240" s="109">
        <v>0</v>
      </c>
      <c r="U240" s="109">
        <v>0</v>
      </c>
      <c r="V240" s="109">
        <v>0</v>
      </c>
    </row>
    <row r="241" spans="1:22" ht="15">
      <c r="A241" s="114"/>
      <c r="B241" s="120"/>
      <c r="C241" s="121"/>
      <c r="D241" s="121"/>
      <c r="E241" s="126"/>
      <c r="F241" s="126"/>
      <c r="G241" s="122" t="s">
        <v>114</v>
      </c>
      <c r="H241" s="125">
        <v>21403250</v>
      </c>
      <c r="I241" s="125">
        <v>0</v>
      </c>
      <c r="J241" s="125">
        <v>0</v>
      </c>
      <c r="K241" s="125"/>
      <c r="L241" s="125">
        <v>0</v>
      </c>
      <c r="M241" s="125"/>
      <c r="N241" s="109">
        <v>0</v>
      </c>
      <c r="R241" s="109">
        <v>0</v>
      </c>
      <c r="T241" s="109">
        <v>0</v>
      </c>
      <c r="U241" s="109">
        <v>0</v>
      </c>
      <c r="V241" s="109">
        <v>19789250</v>
      </c>
    </row>
    <row r="242" spans="1:22" ht="15">
      <c r="A242" s="114"/>
      <c r="B242" s="120"/>
      <c r="C242" s="121"/>
      <c r="D242" s="121"/>
      <c r="E242" s="126"/>
      <c r="F242" s="126"/>
      <c r="G242" s="122" t="s">
        <v>226</v>
      </c>
      <c r="H242" s="125">
        <v>0</v>
      </c>
      <c r="I242" s="125">
        <v>0</v>
      </c>
      <c r="J242" s="125">
        <v>0</v>
      </c>
      <c r="K242" s="125"/>
      <c r="L242" s="125">
        <v>0</v>
      </c>
      <c r="M242" s="125"/>
      <c r="N242" s="109">
        <v>0</v>
      </c>
      <c r="R242" s="109">
        <v>0</v>
      </c>
      <c r="T242" s="109">
        <v>0</v>
      </c>
      <c r="U242" s="109">
        <v>0</v>
      </c>
      <c r="V242" s="109">
        <v>0</v>
      </c>
    </row>
    <row r="243" spans="1:22" ht="15">
      <c r="A243" s="114"/>
      <c r="B243" s="120"/>
      <c r="C243" s="121"/>
      <c r="D243" s="121"/>
      <c r="E243" s="126"/>
      <c r="F243" s="126"/>
      <c r="G243" s="122" t="s">
        <v>116</v>
      </c>
      <c r="H243" s="125">
        <v>22325235</v>
      </c>
      <c r="I243" s="125">
        <v>16324500</v>
      </c>
      <c r="J243" s="125">
        <v>549600</v>
      </c>
      <c r="K243" s="125"/>
      <c r="L243" s="125">
        <v>0</v>
      </c>
      <c r="M243" s="125"/>
      <c r="N243" s="109">
        <v>3328400</v>
      </c>
      <c r="R243" s="109">
        <v>0</v>
      </c>
      <c r="T243" s="109">
        <v>570435</v>
      </c>
      <c r="U243" s="109">
        <v>1989900</v>
      </c>
      <c r="V243" s="109">
        <v>112000</v>
      </c>
    </row>
    <row r="244" spans="1:22" ht="15">
      <c r="A244" s="114"/>
      <c r="B244" s="120"/>
      <c r="C244" s="121"/>
      <c r="D244" s="121"/>
      <c r="E244" s="126"/>
      <c r="F244" s="126"/>
      <c r="G244" s="122" t="s">
        <v>227</v>
      </c>
      <c r="H244" s="125">
        <v>0</v>
      </c>
      <c r="I244" s="125">
        <v>0</v>
      </c>
      <c r="J244" s="125">
        <v>0</v>
      </c>
      <c r="K244" s="125"/>
      <c r="L244" s="125">
        <v>0</v>
      </c>
      <c r="M244" s="125"/>
      <c r="N244" s="109">
        <v>0</v>
      </c>
      <c r="R244" s="109">
        <v>0</v>
      </c>
      <c r="T244" s="109">
        <v>0</v>
      </c>
      <c r="U244" s="109">
        <v>0</v>
      </c>
      <c r="V244" s="109">
        <v>0</v>
      </c>
    </row>
    <row r="245" spans="1:22" ht="15">
      <c r="A245" s="114"/>
      <c r="B245" s="120"/>
      <c r="C245" s="121"/>
      <c r="D245" s="121"/>
      <c r="E245" s="126"/>
      <c r="F245" s="126"/>
      <c r="G245" s="122" t="s">
        <v>228</v>
      </c>
      <c r="H245" s="125">
        <v>0</v>
      </c>
      <c r="I245" s="125">
        <v>0</v>
      </c>
      <c r="J245" s="125">
        <v>0</v>
      </c>
      <c r="K245" s="125"/>
      <c r="L245" s="125">
        <v>0</v>
      </c>
      <c r="M245" s="125"/>
      <c r="N245" s="109">
        <v>0</v>
      </c>
      <c r="R245" s="109">
        <v>0</v>
      </c>
      <c r="T245" s="109">
        <v>0</v>
      </c>
      <c r="U245" s="109">
        <v>0</v>
      </c>
      <c r="V245" s="109">
        <v>0</v>
      </c>
    </row>
    <row r="246" spans="1:22" ht="15">
      <c r="A246" s="114"/>
      <c r="B246" s="120"/>
      <c r="C246" s="121"/>
      <c r="D246" s="121"/>
      <c r="E246" s="126"/>
      <c r="F246" s="126" t="s">
        <v>229</v>
      </c>
      <c r="G246" s="122" t="s">
        <v>230</v>
      </c>
      <c r="H246" s="125">
        <v>3792800</v>
      </c>
      <c r="I246" s="125">
        <v>0</v>
      </c>
      <c r="J246" s="125">
        <v>0</v>
      </c>
      <c r="K246" s="125"/>
      <c r="L246" s="125">
        <v>476000</v>
      </c>
      <c r="M246" s="125"/>
      <c r="N246" s="109">
        <v>2463300</v>
      </c>
      <c r="R246" s="109">
        <v>0</v>
      </c>
      <c r="T246" s="109">
        <v>0</v>
      </c>
      <c r="U246" s="109">
        <v>139500</v>
      </c>
      <c r="V246" s="109">
        <v>0</v>
      </c>
    </row>
    <row r="247" spans="1:22" ht="15">
      <c r="A247" s="114"/>
      <c r="B247" s="120"/>
      <c r="C247" s="121"/>
      <c r="D247" s="121"/>
      <c r="E247" s="126"/>
      <c r="F247" s="126"/>
      <c r="G247" s="122" t="s">
        <v>121</v>
      </c>
      <c r="H247" s="125">
        <v>0</v>
      </c>
      <c r="I247" s="125">
        <v>0</v>
      </c>
      <c r="J247" s="125">
        <v>0</v>
      </c>
      <c r="K247" s="125"/>
      <c r="L247" s="125">
        <v>0</v>
      </c>
      <c r="M247" s="125"/>
      <c r="N247" s="109">
        <v>0</v>
      </c>
      <c r="R247" s="109">
        <v>0</v>
      </c>
      <c r="T247" s="109">
        <v>0</v>
      </c>
      <c r="U247" s="109">
        <v>0</v>
      </c>
      <c r="V247" s="109">
        <v>0</v>
      </c>
    </row>
    <row r="248" spans="1:22" ht="15">
      <c r="A248" s="114"/>
      <c r="B248" s="120"/>
      <c r="C248" s="121"/>
      <c r="D248" s="121"/>
      <c r="E248" s="126"/>
      <c r="F248" s="126"/>
      <c r="G248" s="122" t="s">
        <v>231</v>
      </c>
      <c r="H248" s="125">
        <v>0</v>
      </c>
      <c r="I248" s="125">
        <v>0</v>
      </c>
      <c r="J248" s="125">
        <v>0</v>
      </c>
      <c r="K248" s="125"/>
      <c r="L248" s="125">
        <v>0</v>
      </c>
      <c r="M248" s="125"/>
      <c r="N248" s="109">
        <v>0</v>
      </c>
      <c r="R248" s="109">
        <v>0</v>
      </c>
      <c r="T248" s="109">
        <v>0</v>
      </c>
      <c r="U248" s="109">
        <v>0</v>
      </c>
      <c r="V248" s="109">
        <v>0</v>
      </c>
    </row>
    <row r="249" spans="1:22" ht="15">
      <c r="A249" s="114"/>
      <c r="B249" s="120"/>
      <c r="C249" s="121"/>
      <c r="D249" s="121"/>
      <c r="E249" s="126"/>
      <c r="F249" s="126"/>
      <c r="G249" s="122" t="s">
        <v>232</v>
      </c>
      <c r="H249" s="125">
        <v>676580</v>
      </c>
      <c r="I249" s="125">
        <v>536740</v>
      </c>
      <c r="J249" s="125">
        <v>0</v>
      </c>
      <c r="K249" s="125"/>
      <c r="L249" s="125"/>
      <c r="M249" s="125"/>
      <c r="N249" s="109">
        <v>0</v>
      </c>
      <c r="R249" s="109">
        <v>0</v>
      </c>
      <c r="T249" s="109">
        <v>0</v>
      </c>
      <c r="U249" s="109">
        <v>139840</v>
      </c>
      <c r="V249" s="109">
        <v>972000</v>
      </c>
    </row>
    <row r="250" spans="1:22" ht="15">
      <c r="A250" s="114"/>
      <c r="B250" s="120"/>
      <c r="C250" s="121"/>
      <c r="D250" s="121"/>
      <c r="E250" s="126"/>
      <c r="F250" s="126" t="s">
        <v>233</v>
      </c>
      <c r="G250" s="122" t="s">
        <v>234</v>
      </c>
      <c r="H250" s="125">
        <v>0</v>
      </c>
      <c r="I250" s="125">
        <v>0</v>
      </c>
      <c r="J250" s="125">
        <v>0</v>
      </c>
      <c r="K250" s="125"/>
      <c r="L250" s="125">
        <f>SUM(L251:L311)</f>
        <v>393.79999999999995</v>
      </c>
      <c r="M250" s="125"/>
      <c r="N250" s="109">
        <v>0</v>
      </c>
      <c r="R250" s="109">
        <v>0</v>
      </c>
      <c r="T250" s="109">
        <v>0</v>
      </c>
      <c r="U250" s="109">
        <v>0</v>
      </c>
      <c r="V250" s="109">
        <v>0</v>
      </c>
    </row>
    <row r="251" spans="1:22" ht="15">
      <c r="A251" s="114"/>
      <c r="B251" s="120"/>
      <c r="C251" s="121"/>
      <c r="D251" s="121"/>
      <c r="E251" s="126"/>
      <c r="F251" s="126"/>
      <c r="G251" s="122" t="s">
        <v>235</v>
      </c>
      <c r="H251" s="125">
        <v>364500</v>
      </c>
      <c r="I251" s="125">
        <v>0</v>
      </c>
      <c r="J251" s="125">
        <v>0</v>
      </c>
      <c r="K251" s="125"/>
      <c r="L251" s="125">
        <v>0</v>
      </c>
      <c r="M251" s="125"/>
      <c r="N251" s="109">
        <v>0</v>
      </c>
      <c r="R251" s="109">
        <v>0</v>
      </c>
      <c r="T251" s="109">
        <v>0</v>
      </c>
      <c r="U251" s="109">
        <v>0</v>
      </c>
      <c r="V251" s="109">
        <v>0</v>
      </c>
    </row>
    <row r="252" spans="1:13" ht="15">
      <c r="A252" s="114"/>
      <c r="B252" s="120"/>
      <c r="C252" s="121"/>
      <c r="D252" s="121"/>
      <c r="E252" s="126"/>
      <c r="F252" s="126"/>
      <c r="G252" s="122"/>
      <c r="H252" s="125"/>
      <c r="I252" s="125"/>
      <c r="J252" s="125"/>
      <c r="K252" s="125"/>
      <c r="L252" s="125"/>
      <c r="M252" s="125"/>
    </row>
    <row r="253" spans="1:18" ht="15">
      <c r="A253" s="114"/>
      <c r="B253" s="120"/>
      <c r="C253" s="121"/>
      <c r="D253" s="121" t="s">
        <v>575</v>
      </c>
      <c r="E253" s="121"/>
      <c r="F253" s="121"/>
      <c r="G253" s="122"/>
      <c r="H253" s="125"/>
      <c r="I253" s="125"/>
      <c r="J253" s="125"/>
      <c r="K253" s="125"/>
      <c r="L253" s="125">
        <v>0</v>
      </c>
      <c r="M253" s="125"/>
      <c r="R253" s="109">
        <v>0</v>
      </c>
    </row>
    <row r="254" spans="1:22" ht="15">
      <c r="A254" s="114"/>
      <c r="B254" s="120"/>
      <c r="C254" s="121"/>
      <c r="D254" s="121"/>
      <c r="E254" s="121" t="s">
        <v>571</v>
      </c>
      <c r="F254" s="121"/>
      <c r="G254" s="122"/>
      <c r="H254" s="124">
        <v>48563.96</v>
      </c>
      <c r="I254" s="124">
        <v>0</v>
      </c>
      <c r="J254" s="124">
        <v>548.6</v>
      </c>
      <c r="K254" s="124">
        <f>SUM(K255:K314)</f>
        <v>128.4</v>
      </c>
      <c r="L254" s="125">
        <v>59.5</v>
      </c>
      <c r="M254" s="124">
        <f>SUM(M255:M314)</f>
        <v>646.1</v>
      </c>
      <c r="N254" s="109">
        <v>4583.700000000001</v>
      </c>
      <c r="O254" s="109">
        <v>764.3700000000001</v>
      </c>
      <c r="P254" s="109">
        <v>31494.71</v>
      </c>
      <c r="Q254" s="109">
        <v>133.75</v>
      </c>
      <c r="R254" s="109">
        <v>0</v>
      </c>
      <c r="S254" s="109">
        <v>223.8</v>
      </c>
      <c r="T254" s="109">
        <v>147.41</v>
      </c>
      <c r="U254" s="109">
        <v>306.28</v>
      </c>
      <c r="V254" s="109">
        <v>0</v>
      </c>
    </row>
    <row r="255" spans="1:22" ht="15">
      <c r="A255" s="114"/>
      <c r="B255" s="120"/>
      <c r="C255" s="121"/>
      <c r="D255" s="121"/>
      <c r="E255" s="121"/>
      <c r="F255" s="126" t="s">
        <v>151</v>
      </c>
      <c r="G255" s="122" t="s">
        <v>238</v>
      </c>
      <c r="H255" s="171">
        <v>525.7800000000001</v>
      </c>
      <c r="I255" s="125">
        <v>21.56</v>
      </c>
      <c r="J255" s="125">
        <v>42.10000000000001</v>
      </c>
      <c r="K255" s="125">
        <v>0</v>
      </c>
      <c r="L255" s="124">
        <v>31.3</v>
      </c>
      <c r="M255" s="125">
        <v>0</v>
      </c>
      <c r="N255" s="109">
        <v>373.20000000000005</v>
      </c>
      <c r="O255" s="109">
        <v>10</v>
      </c>
      <c r="P255" s="109">
        <v>0</v>
      </c>
      <c r="Q255" s="109">
        <v>0</v>
      </c>
      <c r="R255" s="109">
        <v>0</v>
      </c>
      <c r="S255" s="109">
        <v>47.3</v>
      </c>
      <c r="T255" s="109">
        <v>0</v>
      </c>
      <c r="U255" s="109">
        <v>6.51</v>
      </c>
      <c r="V255" s="109">
        <v>25.05</v>
      </c>
    </row>
    <row r="256" spans="1:22" ht="15">
      <c r="A256" s="114"/>
      <c r="B256" s="120"/>
      <c r="C256" s="121"/>
      <c r="D256" s="121"/>
      <c r="E256" s="121"/>
      <c r="F256" s="126"/>
      <c r="G256" s="122" t="s">
        <v>239</v>
      </c>
      <c r="H256" s="171">
        <v>32.7</v>
      </c>
      <c r="I256" s="125">
        <v>0</v>
      </c>
      <c r="J256" s="125">
        <v>0</v>
      </c>
      <c r="K256" s="125">
        <v>0</v>
      </c>
      <c r="L256" s="125">
        <v>0</v>
      </c>
      <c r="M256" s="125">
        <v>0</v>
      </c>
      <c r="N256" s="109">
        <v>0</v>
      </c>
      <c r="O256" s="109">
        <v>0</v>
      </c>
      <c r="P256" s="109">
        <v>0</v>
      </c>
      <c r="Q256" s="109">
        <v>0</v>
      </c>
      <c r="R256" s="109">
        <v>0</v>
      </c>
      <c r="S256" s="109">
        <v>1.9000000000000001</v>
      </c>
      <c r="T256" s="109">
        <v>0</v>
      </c>
      <c r="U256" s="109">
        <v>29.8</v>
      </c>
      <c r="V256" s="109">
        <v>0</v>
      </c>
    </row>
    <row r="257" spans="1:22" ht="15">
      <c r="A257" s="114"/>
      <c r="B257" s="120"/>
      <c r="C257" s="121"/>
      <c r="D257" s="121"/>
      <c r="E257" s="121"/>
      <c r="F257" s="126"/>
      <c r="G257" s="122" t="s">
        <v>240</v>
      </c>
      <c r="H257" s="171">
        <v>902.0299999999999</v>
      </c>
      <c r="I257" s="125">
        <v>43.2</v>
      </c>
      <c r="J257" s="125">
        <v>43.5</v>
      </c>
      <c r="K257" s="125">
        <v>19.84</v>
      </c>
      <c r="L257" s="125">
        <v>0</v>
      </c>
      <c r="M257" s="125">
        <v>34.1</v>
      </c>
      <c r="N257" s="109">
        <v>453.3</v>
      </c>
      <c r="O257" s="109">
        <v>140</v>
      </c>
      <c r="P257" s="109">
        <v>0</v>
      </c>
      <c r="Q257" s="109">
        <v>18.11</v>
      </c>
      <c r="R257" s="109">
        <v>0</v>
      </c>
      <c r="S257" s="109">
        <v>11.8</v>
      </c>
      <c r="T257" s="109">
        <v>0</v>
      </c>
      <c r="U257" s="109">
        <v>17.18</v>
      </c>
      <c r="V257" s="109">
        <v>50.9</v>
      </c>
    </row>
    <row r="258" spans="1:22" ht="15">
      <c r="A258" s="114"/>
      <c r="B258" s="120"/>
      <c r="C258" s="121"/>
      <c r="D258" s="121"/>
      <c r="E258" s="121"/>
      <c r="F258" s="126"/>
      <c r="G258" s="122" t="s">
        <v>241</v>
      </c>
      <c r="H258" s="171">
        <v>234.31</v>
      </c>
      <c r="I258" s="125">
        <v>82.11</v>
      </c>
      <c r="J258" s="125">
        <v>0</v>
      </c>
      <c r="K258" s="125">
        <v>0</v>
      </c>
      <c r="L258" s="125">
        <v>16.8</v>
      </c>
      <c r="M258" s="125">
        <v>0</v>
      </c>
      <c r="N258" s="109">
        <v>0</v>
      </c>
      <c r="O258" s="109">
        <v>0</v>
      </c>
      <c r="P258" s="109">
        <v>0</v>
      </c>
      <c r="Q258" s="109">
        <v>0</v>
      </c>
      <c r="R258" s="109">
        <v>0</v>
      </c>
      <c r="S258" s="109">
        <v>7.700000000000001</v>
      </c>
      <c r="T258" s="109">
        <v>0</v>
      </c>
      <c r="U258" s="109">
        <v>9.01</v>
      </c>
      <c r="V258" s="109">
        <v>104.19</v>
      </c>
    </row>
    <row r="259" spans="1:22" ht="15">
      <c r="A259" s="114"/>
      <c r="B259" s="120"/>
      <c r="C259" s="121"/>
      <c r="D259" s="121"/>
      <c r="E259" s="121"/>
      <c r="F259" s="126"/>
      <c r="G259" s="122" t="s">
        <v>242</v>
      </c>
      <c r="H259" s="171">
        <v>344.65</v>
      </c>
      <c r="I259" s="125">
        <v>10.53</v>
      </c>
      <c r="J259" s="125">
        <v>91.8</v>
      </c>
      <c r="K259" s="125">
        <v>0</v>
      </c>
      <c r="L259" s="125">
        <v>64.2</v>
      </c>
      <c r="M259" s="125">
        <v>0</v>
      </c>
      <c r="N259" s="109">
        <v>187.70000000000002</v>
      </c>
      <c r="O259" s="109">
        <v>4.9</v>
      </c>
      <c r="P259" s="109">
        <v>0</v>
      </c>
      <c r="Q259" s="109">
        <v>0</v>
      </c>
      <c r="R259" s="109">
        <v>0</v>
      </c>
      <c r="S259" s="109">
        <v>0.4</v>
      </c>
      <c r="T259" s="109">
        <v>3.69</v>
      </c>
      <c r="U259" s="109">
        <v>22.2</v>
      </c>
      <c r="V259" s="109">
        <v>13.43</v>
      </c>
    </row>
    <row r="260" spans="1:22" ht="15">
      <c r="A260" s="114"/>
      <c r="B260" s="120"/>
      <c r="C260" s="121"/>
      <c r="D260" s="121"/>
      <c r="E260" s="121"/>
      <c r="F260" s="126"/>
      <c r="G260" s="122" t="s">
        <v>243</v>
      </c>
      <c r="H260" s="171">
        <v>303.57</v>
      </c>
      <c r="I260" s="125">
        <v>15.02</v>
      </c>
      <c r="J260" s="125">
        <v>49.6</v>
      </c>
      <c r="K260" s="125">
        <v>0</v>
      </c>
      <c r="L260" s="125">
        <v>0</v>
      </c>
      <c r="M260" s="125">
        <v>0</v>
      </c>
      <c r="N260" s="109">
        <v>202.5</v>
      </c>
      <c r="O260" s="109">
        <v>4.8</v>
      </c>
      <c r="P260" s="109">
        <v>0</v>
      </c>
      <c r="Q260" s="109">
        <v>0</v>
      </c>
      <c r="R260" s="109">
        <v>0</v>
      </c>
      <c r="S260" s="109">
        <v>6</v>
      </c>
      <c r="T260" s="109">
        <v>2</v>
      </c>
      <c r="U260" s="109">
        <v>5.07</v>
      </c>
      <c r="V260" s="109">
        <v>18.58</v>
      </c>
    </row>
    <row r="261" spans="1:22" ht="15">
      <c r="A261" s="114"/>
      <c r="B261" s="120"/>
      <c r="C261" s="121"/>
      <c r="D261" s="121"/>
      <c r="E261" s="121"/>
      <c r="F261" s="126"/>
      <c r="G261" s="122" t="s">
        <v>244</v>
      </c>
      <c r="H261" s="171">
        <v>1691.25</v>
      </c>
      <c r="I261" s="125">
        <v>28.79</v>
      </c>
      <c r="J261" s="125">
        <v>45.2</v>
      </c>
      <c r="K261" s="125">
        <v>0</v>
      </c>
      <c r="L261" s="125">
        <v>0</v>
      </c>
      <c r="M261" s="125">
        <v>31.9</v>
      </c>
      <c r="N261" s="109">
        <v>408.20000000000005</v>
      </c>
      <c r="O261" s="109">
        <v>22</v>
      </c>
      <c r="P261" s="109">
        <v>963.64</v>
      </c>
      <c r="Q261" s="109">
        <v>0</v>
      </c>
      <c r="R261" s="109">
        <v>0</v>
      </c>
      <c r="S261" s="109">
        <v>1.7000000000000002</v>
      </c>
      <c r="T261" s="109">
        <v>13.34</v>
      </c>
      <c r="U261" s="109">
        <v>9.28</v>
      </c>
      <c r="V261" s="109">
        <v>59.65</v>
      </c>
    </row>
    <row r="262" spans="1:24" ht="15">
      <c r="A262" s="114"/>
      <c r="B262" s="120"/>
      <c r="C262" s="121"/>
      <c r="D262" s="121"/>
      <c r="E262" s="121"/>
      <c r="F262" s="126"/>
      <c r="G262" s="122" t="s">
        <v>245</v>
      </c>
      <c r="H262" s="171">
        <v>6630.469999999999</v>
      </c>
      <c r="I262" s="125">
        <v>95.76</v>
      </c>
      <c r="J262" s="125">
        <v>28.300000000000004</v>
      </c>
      <c r="K262" s="125">
        <v>7.29</v>
      </c>
      <c r="L262" s="125">
        <v>0</v>
      </c>
      <c r="M262" s="125">
        <v>36.3</v>
      </c>
      <c r="N262" s="109">
        <v>383</v>
      </c>
      <c r="O262" s="109">
        <v>36.1</v>
      </c>
      <c r="P262" s="109">
        <v>5831.98</v>
      </c>
      <c r="Q262" s="109">
        <v>0</v>
      </c>
      <c r="R262" s="109">
        <v>0</v>
      </c>
      <c r="S262" s="109">
        <v>28.3</v>
      </c>
      <c r="T262" s="109">
        <v>20.2</v>
      </c>
      <c r="U262" s="109">
        <v>3.09</v>
      </c>
      <c r="V262" s="109">
        <v>75.95</v>
      </c>
      <c r="X262" s="172">
        <f>'Kab Sbs'!H261+'Kab Ldk'!H261+'Kab Mpw'!H261+'Kab Sgu'!H261+'Kab Bky'!H261+'Kab Ktp'!H261+'Kab Stg'!H261+'Kab Khu'!H261+'Kab Mlw'!H257+'Kab Kbr'!H261+'Kab Kyu'!H261+'Kot Skw'!H261</f>
        <v>6609.869999999999</v>
      </c>
    </row>
    <row r="263" spans="1:22" ht="15">
      <c r="A263" s="114"/>
      <c r="B263" s="120"/>
      <c r="C263" s="121"/>
      <c r="D263" s="121"/>
      <c r="E263" s="121"/>
      <c r="F263" s="126"/>
      <c r="G263" s="122" t="s">
        <v>246</v>
      </c>
      <c r="H263" s="171">
        <v>158.13</v>
      </c>
      <c r="I263" s="125">
        <v>0</v>
      </c>
      <c r="J263" s="125">
        <v>20.1</v>
      </c>
      <c r="K263" s="125">
        <v>0</v>
      </c>
      <c r="L263" s="125">
        <v>0</v>
      </c>
      <c r="M263" s="125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17.1</v>
      </c>
      <c r="T263" s="109">
        <v>0</v>
      </c>
      <c r="U263" s="109">
        <v>15.12</v>
      </c>
      <c r="V263" s="109">
        <v>6.81</v>
      </c>
    </row>
    <row r="264" spans="1:22" ht="15">
      <c r="A264" s="114"/>
      <c r="B264" s="120"/>
      <c r="C264" s="121"/>
      <c r="D264" s="121"/>
      <c r="E264" s="121"/>
      <c r="F264" s="126"/>
      <c r="G264" s="122" t="s">
        <v>247</v>
      </c>
      <c r="H264" s="171">
        <v>1264.5800000000002</v>
      </c>
      <c r="I264" s="125">
        <v>0</v>
      </c>
      <c r="J264" s="125">
        <v>16.7</v>
      </c>
      <c r="K264" s="125">
        <v>0</v>
      </c>
      <c r="L264" s="125">
        <v>0</v>
      </c>
      <c r="M264" s="125">
        <v>0</v>
      </c>
      <c r="N264" s="109">
        <v>0</v>
      </c>
      <c r="O264" s="109">
        <v>0</v>
      </c>
      <c r="P264" s="109">
        <v>0</v>
      </c>
      <c r="Q264" s="109">
        <v>0</v>
      </c>
      <c r="R264" s="109">
        <v>0</v>
      </c>
      <c r="S264" s="109">
        <v>3.9</v>
      </c>
      <c r="T264" s="109">
        <v>0</v>
      </c>
      <c r="U264" s="109">
        <v>3.39</v>
      </c>
      <c r="V264" s="109">
        <v>9.45</v>
      </c>
    </row>
    <row r="265" spans="1:22" ht="15">
      <c r="A265" s="114"/>
      <c r="B265" s="120"/>
      <c r="C265" s="121"/>
      <c r="D265" s="121"/>
      <c r="E265" s="121"/>
      <c r="F265" s="126"/>
      <c r="G265" s="122" t="s">
        <v>248</v>
      </c>
      <c r="H265" s="171">
        <v>1404.8</v>
      </c>
      <c r="I265" s="125">
        <v>33</v>
      </c>
      <c r="J265" s="125">
        <v>10.100000000000001</v>
      </c>
      <c r="K265" s="125">
        <v>0</v>
      </c>
      <c r="L265" s="125">
        <v>0</v>
      </c>
      <c r="M265" s="125">
        <v>0</v>
      </c>
      <c r="N265" s="109">
        <v>206.8</v>
      </c>
      <c r="O265" s="109">
        <v>0</v>
      </c>
      <c r="P265" s="109">
        <v>0</v>
      </c>
      <c r="Q265" s="109">
        <v>0</v>
      </c>
      <c r="R265" s="109">
        <v>0</v>
      </c>
      <c r="S265" s="109">
        <v>2.7</v>
      </c>
      <c r="T265" s="109">
        <v>0</v>
      </c>
      <c r="U265" s="109">
        <v>1.77</v>
      </c>
      <c r="V265" s="109">
        <v>15.26</v>
      </c>
    </row>
    <row r="266" spans="1:22" ht="15">
      <c r="A266" s="114"/>
      <c r="B266" s="120"/>
      <c r="C266" s="121"/>
      <c r="D266" s="121"/>
      <c r="E266" s="121"/>
      <c r="F266" s="126"/>
      <c r="G266" s="122" t="s">
        <v>249</v>
      </c>
      <c r="H266" s="171">
        <v>7.25</v>
      </c>
      <c r="I266" s="125">
        <v>0</v>
      </c>
      <c r="J266" s="125">
        <v>0</v>
      </c>
      <c r="K266" s="125">
        <v>0</v>
      </c>
      <c r="L266" s="125">
        <v>0</v>
      </c>
      <c r="M266" s="125">
        <v>0</v>
      </c>
      <c r="N266" s="109">
        <v>0</v>
      </c>
      <c r="O266" s="109">
        <v>0</v>
      </c>
      <c r="P266" s="109">
        <v>0</v>
      </c>
      <c r="Q266" s="109">
        <v>0</v>
      </c>
      <c r="R266" s="109">
        <v>0</v>
      </c>
      <c r="S266" s="109">
        <v>4.3</v>
      </c>
      <c r="T266" s="109">
        <v>0</v>
      </c>
      <c r="U266" s="109">
        <v>2.85</v>
      </c>
      <c r="V266" s="109">
        <v>0</v>
      </c>
    </row>
    <row r="267" spans="1:22" ht="15">
      <c r="A267" s="114"/>
      <c r="B267" s="120"/>
      <c r="C267" s="121"/>
      <c r="D267" s="121"/>
      <c r="E267" s="121"/>
      <c r="F267" s="126"/>
      <c r="G267" s="122" t="s">
        <v>250</v>
      </c>
      <c r="H267" s="171">
        <v>7.3</v>
      </c>
      <c r="I267" s="125">
        <v>0</v>
      </c>
      <c r="J267" s="125">
        <v>0</v>
      </c>
      <c r="K267" s="125">
        <v>0</v>
      </c>
      <c r="L267" s="125">
        <v>0</v>
      </c>
      <c r="M267" s="125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2.1</v>
      </c>
      <c r="T267" s="109">
        <v>0</v>
      </c>
      <c r="U267" s="109">
        <v>5.1</v>
      </c>
      <c r="V267" s="109">
        <v>0</v>
      </c>
    </row>
    <row r="268" spans="1:22" ht="15">
      <c r="A268" s="114"/>
      <c r="B268" s="120"/>
      <c r="C268" s="121"/>
      <c r="D268" s="121"/>
      <c r="E268" s="121"/>
      <c r="F268" s="126"/>
      <c r="G268" s="122" t="s">
        <v>251</v>
      </c>
      <c r="H268" s="171">
        <v>31.369999999999997</v>
      </c>
      <c r="I268" s="125">
        <v>0</v>
      </c>
      <c r="J268" s="125">
        <v>0</v>
      </c>
      <c r="K268" s="125">
        <v>0</v>
      </c>
      <c r="L268" s="125">
        <v>0</v>
      </c>
      <c r="M268" s="125">
        <v>0</v>
      </c>
      <c r="N268" s="109">
        <v>0</v>
      </c>
      <c r="O268" s="109">
        <v>0</v>
      </c>
      <c r="P268" s="109">
        <v>0</v>
      </c>
      <c r="Q268" s="109">
        <v>0</v>
      </c>
      <c r="R268" s="109">
        <v>0</v>
      </c>
      <c r="S268" s="109">
        <v>24.9</v>
      </c>
      <c r="T268" s="109">
        <v>0</v>
      </c>
      <c r="U268" s="109">
        <v>6.47</v>
      </c>
      <c r="V268" s="109">
        <v>0</v>
      </c>
    </row>
    <row r="269" spans="1:22" ht="15">
      <c r="A269" s="114"/>
      <c r="B269" s="120"/>
      <c r="C269" s="121"/>
      <c r="D269" s="121"/>
      <c r="E269" s="121"/>
      <c r="F269" s="126"/>
      <c r="G269" s="122" t="s">
        <v>252</v>
      </c>
      <c r="H269" s="171">
        <v>49.61</v>
      </c>
      <c r="I269" s="125">
        <v>11.54</v>
      </c>
      <c r="J269" s="125">
        <v>0</v>
      </c>
      <c r="K269" s="125">
        <v>0</v>
      </c>
      <c r="L269" s="125">
        <v>0</v>
      </c>
      <c r="M269" s="125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32</v>
      </c>
      <c r="T269" s="109">
        <v>0</v>
      </c>
      <c r="U269" s="109">
        <v>6.07</v>
      </c>
      <c r="V269" s="109">
        <v>0</v>
      </c>
    </row>
    <row r="270" spans="1:22" ht="15">
      <c r="A270" s="114"/>
      <c r="B270" s="120"/>
      <c r="C270" s="121"/>
      <c r="D270" s="121"/>
      <c r="E270" s="121"/>
      <c r="F270" s="126"/>
      <c r="G270" s="122" t="s">
        <v>253</v>
      </c>
      <c r="H270" s="171">
        <v>18.42</v>
      </c>
      <c r="I270" s="125">
        <v>0</v>
      </c>
      <c r="J270" s="125">
        <v>0</v>
      </c>
      <c r="K270" s="125">
        <v>0</v>
      </c>
      <c r="L270" s="125">
        <v>0</v>
      </c>
      <c r="M270" s="125">
        <v>0</v>
      </c>
      <c r="N270" s="109">
        <v>0</v>
      </c>
      <c r="O270" s="109">
        <v>0</v>
      </c>
      <c r="P270" s="109">
        <v>0</v>
      </c>
      <c r="Q270" s="109">
        <v>0</v>
      </c>
      <c r="R270" s="109">
        <v>0</v>
      </c>
      <c r="S270" s="109">
        <v>0.1</v>
      </c>
      <c r="T270" s="109">
        <v>0</v>
      </c>
      <c r="U270" s="109">
        <v>3.09</v>
      </c>
      <c r="V270" s="109">
        <v>0</v>
      </c>
    </row>
    <row r="271" spans="1:22" ht="15">
      <c r="A271" s="114"/>
      <c r="B271" s="120"/>
      <c r="C271" s="121"/>
      <c r="D271" s="121"/>
      <c r="E271" s="121"/>
      <c r="F271" s="126"/>
      <c r="G271" s="122" t="s">
        <v>254</v>
      </c>
      <c r="H271" s="171">
        <v>29.9</v>
      </c>
      <c r="I271" s="125">
        <v>0</v>
      </c>
      <c r="J271" s="125">
        <v>0</v>
      </c>
      <c r="K271" s="125">
        <v>0</v>
      </c>
      <c r="L271" s="125">
        <v>17.7</v>
      </c>
      <c r="M271" s="125">
        <v>0</v>
      </c>
      <c r="N271" s="109">
        <v>0</v>
      </c>
      <c r="O271" s="109">
        <v>0</v>
      </c>
      <c r="P271" s="109">
        <v>0</v>
      </c>
      <c r="Q271" s="109">
        <v>0</v>
      </c>
      <c r="R271" s="109">
        <v>0</v>
      </c>
      <c r="S271" s="109">
        <v>0</v>
      </c>
      <c r="T271" s="109">
        <v>0</v>
      </c>
      <c r="U271" s="109">
        <v>13.7</v>
      </c>
      <c r="V271" s="109">
        <v>0</v>
      </c>
    </row>
    <row r="272" spans="1:22" ht="15">
      <c r="A272" s="114"/>
      <c r="B272" s="120"/>
      <c r="C272" s="121"/>
      <c r="D272" s="121"/>
      <c r="E272" s="121"/>
      <c r="F272" s="126"/>
      <c r="G272" s="122" t="s">
        <v>255</v>
      </c>
      <c r="H272" s="171">
        <v>75.5</v>
      </c>
      <c r="I272" s="125">
        <v>0</v>
      </c>
      <c r="J272" s="125">
        <v>0</v>
      </c>
      <c r="K272" s="125">
        <v>0</v>
      </c>
      <c r="L272" s="125">
        <v>0</v>
      </c>
      <c r="M272" s="125">
        <v>0</v>
      </c>
      <c r="N272" s="109">
        <v>0</v>
      </c>
      <c r="O272" s="109">
        <v>0</v>
      </c>
      <c r="P272" s="109">
        <v>0</v>
      </c>
      <c r="Q272" s="109">
        <v>0</v>
      </c>
      <c r="R272" s="109">
        <v>0</v>
      </c>
      <c r="S272" s="109">
        <v>26.4</v>
      </c>
      <c r="T272" s="109">
        <v>0</v>
      </c>
      <c r="U272" s="109">
        <v>49.1</v>
      </c>
      <c r="V272" s="109">
        <v>0</v>
      </c>
    </row>
    <row r="273" spans="1:22" ht="15">
      <c r="A273" s="114"/>
      <c r="B273" s="120"/>
      <c r="C273" s="121"/>
      <c r="D273" s="121"/>
      <c r="E273" s="121"/>
      <c r="F273" s="126"/>
      <c r="G273" s="122" t="s">
        <v>256</v>
      </c>
      <c r="H273" s="171">
        <v>1156.55</v>
      </c>
      <c r="I273" s="125">
        <v>33.51</v>
      </c>
      <c r="J273" s="125">
        <v>20</v>
      </c>
      <c r="K273" s="125">
        <v>0</v>
      </c>
      <c r="L273" s="125">
        <v>0</v>
      </c>
      <c r="M273" s="125">
        <v>23.1</v>
      </c>
      <c r="N273" s="109">
        <v>53</v>
      </c>
      <c r="O273" s="109">
        <v>41.75</v>
      </c>
      <c r="P273" s="109">
        <v>836.56</v>
      </c>
      <c r="Q273" s="109">
        <v>0</v>
      </c>
      <c r="R273" s="109">
        <v>0</v>
      </c>
      <c r="S273" s="109">
        <v>5.2</v>
      </c>
      <c r="T273" s="109">
        <v>0</v>
      </c>
      <c r="U273" s="109">
        <v>3.57</v>
      </c>
      <c r="V273" s="109">
        <v>9.68</v>
      </c>
    </row>
    <row r="274" spans="1:22" ht="15">
      <c r="A274" s="114"/>
      <c r="B274" s="120"/>
      <c r="C274" s="121"/>
      <c r="D274" s="121"/>
      <c r="E274" s="121"/>
      <c r="F274" s="126"/>
      <c r="G274" s="122" t="s">
        <v>257</v>
      </c>
      <c r="H274" s="171">
        <v>99.60999999999999</v>
      </c>
      <c r="I274" s="125">
        <v>0</v>
      </c>
      <c r="J274" s="125">
        <v>0</v>
      </c>
      <c r="K274" s="125">
        <v>19.01</v>
      </c>
      <c r="L274" s="125">
        <v>0</v>
      </c>
      <c r="M274" s="125">
        <v>0</v>
      </c>
      <c r="N274" s="109">
        <v>0</v>
      </c>
      <c r="O274" s="109">
        <v>0</v>
      </c>
      <c r="P274" s="109">
        <v>0</v>
      </c>
      <c r="Q274" s="109">
        <v>16.58</v>
      </c>
      <c r="R274" s="109">
        <v>0</v>
      </c>
      <c r="T274" s="109">
        <v>0</v>
      </c>
      <c r="U274" s="109">
        <v>33.1</v>
      </c>
      <c r="V274" s="109">
        <v>6.13</v>
      </c>
    </row>
    <row r="275" spans="1:22" ht="15">
      <c r="A275" s="114"/>
      <c r="B275" s="120"/>
      <c r="C275" s="121"/>
      <c r="D275" s="121"/>
      <c r="E275" s="121"/>
      <c r="F275" s="126"/>
      <c r="G275" s="122" t="s">
        <v>258</v>
      </c>
      <c r="H275" s="171"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10782800</v>
      </c>
      <c r="T275" s="109">
        <v>4.9</v>
      </c>
      <c r="U275" s="109">
        <v>0</v>
      </c>
      <c r="V275" s="109">
        <v>0</v>
      </c>
    </row>
    <row r="276" spans="1:22" ht="15">
      <c r="A276" s="114"/>
      <c r="B276" s="120"/>
      <c r="C276" s="121"/>
      <c r="D276" s="121"/>
      <c r="E276" s="121"/>
      <c r="F276" s="126"/>
      <c r="G276" s="122" t="s">
        <v>259</v>
      </c>
      <c r="H276" s="171">
        <v>45.6</v>
      </c>
      <c r="I276" s="125">
        <v>0</v>
      </c>
      <c r="J276" s="125">
        <v>0</v>
      </c>
      <c r="K276" s="125">
        <v>0</v>
      </c>
      <c r="L276" s="125">
        <v>0</v>
      </c>
      <c r="M276" s="125">
        <v>0</v>
      </c>
      <c r="N276" s="109">
        <v>0</v>
      </c>
      <c r="O276" s="109">
        <v>0</v>
      </c>
      <c r="P276" s="109">
        <v>0</v>
      </c>
      <c r="Q276" s="109">
        <v>0</v>
      </c>
      <c r="R276" s="109">
        <v>0</v>
      </c>
      <c r="S276" s="109">
        <v>3217000</v>
      </c>
      <c r="T276" s="109">
        <v>0</v>
      </c>
      <c r="U276" s="109">
        <v>45.6</v>
      </c>
      <c r="V276" s="109">
        <v>0</v>
      </c>
    </row>
    <row r="277" spans="1:22" ht="15">
      <c r="A277" s="114"/>
      <c r="B277" s="120"/>
      <c r="C277" s="121"/>
      <c r="D277" s="121"/>
      <c r="E277" s="121"/>
      <c r="F277" s="126"/>
      <c r="G277" s="122" t="s">
        <v>260</v>
      </c>
      <c r="H277" s="171">
        <v>0</v>
      </c>
      <c r="I277" s="125">
        <v>0</v>
      </c>
      <c r="J277" s="125">
        <v>0</v>
      </c>
      <c r="K277" s="125">
        <v>0</v>
      </c>
      <c r="L277" s="125">
        <v>0</v>
      </c>
      <c r="M277" s="125">
        <v>0</v>
      </c>
      <c r="N277" s="109">
        <v>0</v>
      </c>
      <c r="O277" s="109">
        <v>35.28</v>
      </c>
      <c r="P277" s="109">
        <v>0</v>
      </c>
      <c r="Q277" s="109">
        <v>0</v>
      </c>
      <c r="R277" s="109">
        <v>0</v>
      </c>
      <c r="S277" s="109">
        <v>57000</v>
      </c>
      <c r="T277" s="109">
        <v>0</v>
      </c>
      <c r="U277" s="109">
        <v>0</v>
      </c>
      <c r="V277" s="109">
        <v>0</v>
      </c>
    </row>
    <row r="278" spans="1:22" ht="15">
      <c r="A278" s="114"/>
      <c r="B278" s="120"/>
      <c r="C278" s="121"/>
      <c r="D278" s="121"/>
      <c r="E278" s="121"/>
      <c r="F278" s="126"/>
      <c r="G278" s="122" t="s">
        <v>261</v>
      </c>
      <c r="H278" s="171">
        <v>12.9</v>
      </c>
      <c r="I278" s="125">
        <v>0</v>
      </c>
      <c r="J278" s="125">
        <v>0</v>
      </c>
      <c r="K278" s="125">
        <v>0</v>
      </c>
      <c r="L278" s="125">
        <v>8.3</v>
      </c>
      <c r="M278" s="125">
        <v>0</v>
      </c>
      <c r="N278" s="109">
        <v>0</v>
      </c>
      <c r="O278" s="109">
        <v>65.6</v>
      </c>
      <c r="P278" s="109">
        <v>0</v>
      </c>
      <c r="Q278" s="109">
        <v>0</v>
      </c>
      <c r="R278" s="109">
        <v>0</v>
      </c>
      <c r="S278" s="109">
        <v>279800</v>
      </c>
      <c r="T278" s="109">
        <v>0</v>
      </c>
      <c r="U278" s="109">
        <v>1.08</v>
      </c>
      <c r="V278" s="109">
        <v>0</v>
      </c>
    </row>
    <row r="279" spans="1:22" ht="15">
      <c r="A279" s="114"/>
      <c r="B279" s="120"/>
      <c r="C279" s="121"/>
      <c r="D279" s="121"/>
      <c r="E279" s="121"/>
      <c r="F279" s="126"/>
      <c r="G279" s="122" t="s">
        <v>262</v>
      </c>
      <c r="H279" s="171">
        <v>12.9</v>
      </c>
      <c r="I279" s="125">
        <v>0</v>
      </c>
      <c r="J279" s="125">
        <v>0</v>
      </c>
      <c r="K279" s="125">
        <v>0</v>
      </c>
      <c r="L279" s="125">
        <v>0</v>
      </c>
      <c r="M279" s="125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267500</v>
      </c>
      <c r="T279" s="109">
        <v>0</v>
      </c>
      <c r="U279" s="109">
        <v>12.9</v>
      </c>
      <c r="V279" s="109">
        <v>0</v>
      </c>
    </row>
    <row r="280" spans="1:22" ht="15">
      <c r="A280" s="114"/>
      <c r="B280" s="120"/>
      <c r="C280" s="121"/>
      <c r="D280" s="121"/>
      <c r="E280" s="121"/>
      <c r="F280" s="126"/>
      <c r="G280" s="122" t="s">
        <v>263</v>
      </c>
      <c r="H280" s="171">
        <v>213.80999999999997</v>
      </c>
      <c r="I280" s="125">
        <v>0</v>
      </c>
      <c r="J280" s="125">
        <v>25.3</v>
      </c>
      <c r="K280" s="125">
        <v>0</v>
      </c>
      <c r="L280" s="125">
        <v>25.6</v>
      </c>
      <c r="M280" s="125">
        <v>0</v>
      </c>
      <c r="N280" s="109">
        <v>0</v>
      </c>
      <c r="O280" s="109">
        <v>0</v>
      </c>
      <c r="P280" s="109">
        <v>0</v>
      </c>
      <c r="Q280" s="109">
        <v>0</v>
      </c>
      <c r="R280" s="109">
        <v>0</v>
      </c>
      <c r="S280" s="109">
        <v>16000</v>
      </c>
      <c r="T280" s="109">
        <v>0</v>
      </c>
      <c r="U280" s="109">
        <v>0</v>
      </c>
      <c r="V280" s="109">
        <v>6.16</v>
      </c>
    </row>
    <row r="281" spans="1:22" ht="15">
      <c r="A281" s="114"/>
      <c r="B281" s="120"/>
      <c r="C281" s="121"/>
      <c r="D281" s="121"/>
      <c r="E281" s="121"/>
      <c r="F281" s="126"/>
      <c r="G281" s="122" t="s">
        <v>264</v>
      </c>
      <c r="H281" s="171">
        <v>38.71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09">
        <v>0</v>
      </c>
      <c r="O281" s="109">
        <v>0</v>
      </c>
      <c r="P281" s="109">
        <v>0</v>
      </c>
      <c r="Q281" s="109">
        <v>10.81</v>
      </c>
      <c r="R281" s="109">
        <v>0</v>
      </c>
      <c r="S281" s="109">
        <v>261000</v>
      </c>
      <c r="T281" s="109">
        <v>0</v>
      </c>
      <c r="U281" s="109">
        <v>0</v>
      </c>
      <c r="V281" s="109">
        <v>0</v>
      </c>
    </row>
    <row r="282" spans="1:22" ht="15">
      <c r="A282" s="114"/>
      <c r="B282" s="120"/>
      <c r="C282" s="121"/>
      <c r="D282" s="121"/>
      <c r="E282" s="121"/>
      <c r="F282" s="126"/>
      <c r="G282" s="122" t="s">
        <v>265</v>
      </c>
      <c r="H282" s="171">
        <v>0</v>
      </c>
      <c r="I282" s="125">
        <v>0</v>
      </c>
      <c r="J282" s="125">
        <v>0</v>
      </c>
      <c r="K282" s="125">
        <v>0</v>
      </c>
      <c r="L282" s="125">
        <v>0</v>
      </c>
      <c r="M282" s="125">
        <v>0</v>
      </c>
      <c r="N282" s="109">
        <v>0</v>
      </c>
      <c r="O282" s="109">
        <v>0</v>
      </c>
      <c r="P282" s="109">
        <v>0</v>
      </c>
      <c r="Q282" s="109">
        <v>0</v>
      </c>
      <c r="R282" s="109">
        <v>0</v>
      </c>
      <c r="S282" s="109">
        <v>52000</v>
      </c>
      <c r="T282" s="109">
        <v>0</v>
      </c>
      <c r="U282" s="109">
        <v>0</v>
      </c>
      <c r="V282" s="109">
        <v>0</v>
      </c>
    </row>
    <row r="283" spans="1:22" ht="15">
      <c r="A283" s="114"/>
      <c r="B283" s="120"/>
      <c r="C283" s="121"/>
      <c r="D283" s="121"/>
      <c r="E283" s="121"/>
      <c r="F283" s="126"/>
      <c r="G283" s="122" t="s">
        <v>266</v>
      </c>
      <c r="H283" s="171">
        <v>213.42</v>
      </c>
      <c r="I283" s="125">
        <v>0</v>
      </c>
      <c r="J283" s="125">
        <v>18.9</v>
      </c>
      <c r="K283" s="125">
        <v>0</v>
      </c>
      <c r="L283" s="125">
        <v>0</v>
      </c>
      <c r="M283" s="125">
        <v>0</v>
      </c>
      <c r="N283" s="109">
        <v>161.6</v>
      </c>
      <c r="O283" s="109">
        <v>0</v>
      </c>
      <c r="P283" s="109">
        <v>0</v>
      </c>
      <c r="Q283" s="109">
        <v>0</v>
      </c>
      <c r="R283" s="109">
        <v>0</v>
      </c>
      <c r="S283" s="109">
        <v>1345000</v>
      </c>
      <c r="T283" s="109">
        <v>0</v>
      </c>
      <c r="U283" s="109">
        <v>1.23</v>
      </c>
      <c r="V283" s="109">
        <v>6.09</v>
      </c>
    </row>
    <row r="284" spans="1:22" ht="15">
      <c r="A284" s="114"/>
      <c r="B284" s="120"/>
      <c r="C284" s="121"/>
      <c r="D284" s="121"/>
      <c r="E284" s="121"/>
      <c r="F284" s="126"/>
      <c r="G284" s="122" t="s">
        <v>267</v>
      </c>
      <c r="H284" s="171">
        <v>0</v>
      </c>
      <c r="I284" s="125">
        <v>0</v>
      </c>
      <c r="J284" s="125">
        <v>0</v>
      </c>
      <c r="K284" s="125">
        <v>0</v>
      </c>
      <c r="L284" s="125">
        <v>0</v>
      </c>
      <c r="M284" s="125">
        <v>0</v>
      </c>
      <c r="N284" s="109">
        <v>0</v>
      </c>
      <c r="O284" s="109">
        <v>0</v>
      </c>
      <c r="P284" s="109">
        <v>0</v>
      </c>
      <c r="Q284" s="109">
        <v>0</v>
      </c>
      <c r="R284" s="109">
        <v>0</v>
      </c>
      <c r="S284" s="109">
        <v>841000</v>
      </c>
      <c r="T284" s="109">
        <v>0</v>
      </c>
      <c r="U284" s="109">
        <v>0</v>
      </c>
      <c r="V284" s="109">
        <v>0</v>
      </c>
    </row>
    <row r="285" spans="1:22" ht="15">
      <c r="A285" s="114"/>
      <c r="B285" s="120"/>
      <c r="C285" s="121"/>
      <c r="D285" s="121"/>
      <c r="E285" s="121"/>
      <c r="F285" s="126"/>
      <c r="G285" s="122" t="s">
        <v>268</v>
      </c>
      <c r="H285" s="171">
        <v>0</v>
      </c>
      <c r="I285" s="125">
        <v>0</v>
      </c>
      <c r="J285" s="125">
        <v>0</v>
      </c>
      <c r="K285" s="125">
        <v>0</v>
      </c>
      <c r="L285" s="125">
        <v>0</v>
      </c>
      <c r="M285" s="125">
        <v>0</v>
      </c>
      <c r="N285" s="109">
        <v>0</v>
      </c>
      <c r="O285" s="109">
        <v>0</v>
      </c>
      <c r="P285" s="109">
        <v>0</v>
      </c>
      <c r="Q285" s="109">
        <v>0</v>
      </c>
      <c r="R285" s="109">
        <v>0</v>
      </c>
      <c r="S285" s="109">
        <v>154000</v>
      </c>
      <c r="T285" s="109">
        <v>0</v>
      </c>
      <c r="U285" s="109">
        <v>0</v>
      </c>
      <c r="V285" s="109">
        <v>0</v>
      </c>
    </row>
    <row r="286" spans="1:22" ht="15">
      <c r="A286" s="114"/>
      <c r="B286" s="120"/>
      <c r="C286" s="121"/>
      <c r="D286" s="121"/>
      <c r="E286" s="121"/>
      <c r="F286" s="126"/>
      <c r="G286" s="122" t="s">
        <v>269</v>
      </c>
      <c r="H286" s="171">
        <v>2.55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09">
        <v>0</v>
      </c>
      <c r="O286" s="109">
        <v>0</v>
      </c>
      <c r="P286" s="109">
        <v>0</v>
      </c>
      <c r="Q286" s="109">
        <v>0</v>
      </c>
      <c r="R286" s="109">
        <v>0</v>
      </c>
      <c r="S286" s="109">
        <v>153000</v>
      </c>
      <c r="T286" s="109">
        <v>0</v>
      </c>
      <c r="U286" s="109">
        <v>7487520</v>
      </c>
      <c r="V286" s="109">
        <v>1.55</v>
      </c>
    </row>
    <row r="287" spans="1:22" ht="15">
      <c r="A287" s="114"/>
      <c r="B287" s="120"/>
      <c r="C287" s="121"/>
      <c r="D287" s="121"/>
      <c r="E287" s="121"/>
      <c r="F287" s="126"/>
      <c r="G287" s="122" t="s">
        <v>270</v>
      </c>
      <c r="H287" s="171">
        <v>0</v>
      </c>
      <c r="I287" s="125">
        <v>0</v>
      </c>
      <c r="J287" s="125">
        <v>0</v>
      </c>
      <c r="K287" s="125">
        <v>0</v>
      </c>
      <c r="L287" s="125">
        <v>0</v>
      </c>
      <c r="M287" s="125">
        <v>0</v>
      </c>
      <c r="N287" s="109">
        <v>0</v>
      </c>
      <c r="O287" s="109">
        <v>0</v>
      </c>
      <c r="P287" s="109">
        <v>0</v>
      </c>
      <c r="Q287" s="109">
        <v>0</v>
      </c>
      <c r="R287" s="109">
        <v>0</v>
      </c>
      <c r="S287" s="109">
        <v>324000</v>
      </c>
      <c r="T287" s="109">
        <v>0</v>
      </c>
      <c r="U287" s="109">
        <v>117180</v>
      </c>
      <c r="V287" s="109">
        <v>0</v>
      </c>
    </row>
    <row r="288" spans="1:22" ht="15">
      <c r="A288" s="114"/>
      <c r="B288" s="120"/>
      <c r="C288" s="121"/>
      <c r="D288" s="121"/>
      <c r="E288" s="121"/>
      <c r="F288" s="126"/>
      <c r="G288" s="122" t="s">
        <v>271</v>
      </c>
      <c r="H288" s="171">
        <v>383.48</v>
      </c>
      <c r="I288" s="125">
        <v>55.97</v>
      </c>
      <c r="J288" s="125">
        <v>23.1</v>
      </c>
      <c r="K288" s="125">
        <v>9.24</v>
      </c>
      <c r="L288" s="125">
        <v>0</v>
      </c>
      <c r="M288" s="125">
        <v>53.7</v>
      </c>
      <c r="N288" s="109">
        <v>0</v>
      </c>
      <c r="O288" s="109">
        <v>0</v>
      </c>
      <c r="P288" s="109">
        <v>0</v>
      </c>
      <c r="Q288" s="109">
        <v>16.43</v>
      </c>
      <c r="R288" s="109">
        <v>0</v>
      </c>
      <c r="S288" s="109">
        <v>63000</v>
      </c>
      <c r="T288" s="109">
        <v>0</v>
      </c>
      <c r="U288" s="109">
        <v>357600</v>
      </c>
      <c r="V288" s="109">
        <v>0</v>
      </c>
    </row>
    <row r="289" spans="1:22" ht="15">
      <c r="A289" s="114"/>
      <c r="B289" s="120"/>
      <c r="C289" s="121"/>
      <c r="D289" s="121"/>
      <c r="E289" s="121"/>
      <c r="F289" s="126"/>
      <c r="G289" s="122" t="s">
        <v>272</v>
      </c>
      <c r="H289" s="171">
        <v>0</v>
      </c>
      <c r="I289" s="125">
        <v>0</v>
      </c>
      <c r="J289" s="125">
        <v>0</v>
      </c>
      <c r="K289" s="125">
        <v>0</v>
      </c>
      <c r="L289" s="125">
        <v>0</v>
      </c>
      <c r="M289" s="125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  <c r="S289" s="109">
        <v>1061500</v>
      </c>
      <c r="T289" s="109">
        <v>0</v>
      </c>
      <c r="U289" s="109">
        <v>343600</v>
      </c>
      <c r="V289" s="109">
        <v>0</v>
      </c>
    </row>
    <row r="290" spans="1:22" ht="15">
      <c r="A290" s="114"/>
      <c r="B290" s="120"/>
      <c r="C290" s="121"/>
      <c r="D290" s="121"/>
      <c r="E290" s="121"/>
      <c r="F290" s="126"/>
      <c r="G290" s="122" t="s">
        <v>273</v>
      </c>
      <c r="H290" s="171">
        <v>498.77000000000004</v>
      </c>
      <c r="I290" s="125">
        <v>19.37</v>
      </c>
      <c r="J290" s="125">
        <v>9.1</v>
      </c>
      <c r="K290" s="125">
        <v>0</v>
      </c>
      <c r="L290" s="125">
        <v>13.2</v>
      </c>
      <c r="M290" s="125">
        <v>0</v>
      </c>
      <c r="N290" s="109">
        <v>111.4</v>
      </c>
      <c r="O290" s="109">
        <v>7.3</v>
      </c>
      <c r="P290" s="109">
        <v>351.6</v>
      </c>
      <c r="Q290" s="109">
        <v>0</v>
      </c>
      <c r="R290" s="109">
        <v>0</v>
      </c>
      <c r="S290" s="109">
        <v>1558000</v>
      </c>
      <c r="T290" s="109">
        <v>0</v>
      </c>
      <c r="U290" s="109">
        <v>225250</v>
      </c>
      <c r="V290" s="109">
        <v>0</v>
      </c>
    </row>
    <row r="291" spans="1:22" ht="15">
      <c r="A291" s="114"/>
      <c r="B291" s="120"/>
      <c r="C291" s="121"/>
      <c r="D291" s="121"/>
      <c r="E291" s="121"/>
      <c r="F291" s="126"/>
      <c r="G291" s="122" t="s">
        <v>274</v>
      </c>
      <c r="H291" s="171">
        <v>3634.5</v>
      </c>
      <c r="I291" s="125">
        <v>35.62</v>
      </c>
      <c r="J291" s="125">
        <v>0</v>
      </c>
      <c r="K291" s="125">
        <v>0</v>
      </c>
      <c r="L291" s="125">
        <v>0</v>
      </c>
      <c r="M291" s="125">
        <v>3.2</v>
      </c>
      <c r="N291" s="109">
        <v>253.60000000000002</v>
      </c>
      <c r="O291" s="109">
        <v>0</v>
      </c>
      <c r="P291" s="109">
        <v>3307.75</v>
      </c>
      <c r="Q291" s="109">
        <v>0</v>
      </c>
      <c r="R291" s="109">
        <v>0</v>
      </c>
      <c r="S291" s="109">
        <v>5000</v>
      </c>
      <c r="T291" s="109">
        <v>24.33</v>
      </c>
      <c r="U291" s="109">
        <v>222000</v>
      </c>
      <c r="V291" s="109">
        <v>0</v>
      </c>
    </row>
    <row r="292" spans="1:22" ht="15">
      <c r="A292" s="114"/>
      <c r="B292" s="120"/>
      <c r="C292" s="121"/>
      <c r="D292" s="121"/>
      <c r="E292" s="121"/>
      <c r="F292" s="126"/>
      <c r="G292" s="122" t="s">
        <v>275</v>
      </c>
      <c r="H292" s="171">
        <v>42.43</v>
      </c>
      <c r="I292" s="125">
        <v>0</v>
      </c>
      <c r="J292" s="125">
        <v>0</v>
      </c>
      <c r="K292" s="125">
        <v>0</v>
      </c>
      <c r="L292" s="125">
        <v>0</v>
      </c>
      <c r="M292" s="125">
        <v>0</v>
      </c>
      <c r="N292" s="109">
        <v>0</v>
      </c>
      <c r="O292" s="109">
        <v>41.2</v>
      </c>
      <c r="P292" s="109">
        <v>0</v>
      </c>
      <c r="Q292" s="109">
        <v>0</v>
      </c>
      <c r="R292" s="109">
        <v>0</v>
      </c>
      <c r="S292" s="109">
        <v>0</v>
      </c>
      <c r="T292" s="109">
        <v>0</v>
      </c>
      <c r="U292" s="109">
        <v>633750</v>
      </c>
      <c r="V292" s="109">
        <v>0</v>
      </c>
    </row>
    <row r="293" spans="1:22" ht="15">
      <c r="A293" s="114"/>
      <c r="B293" s="120"/>
      <c r="C293" s="121"/>
      <c r="D293" s="121"/>
      <c r="E293" s="121"/>
      <c r="F293" s="126"/>
      <c r="G293" s="122" t="s">
        <v>276</v>
      </c>
      <c r="H293" s="171">
        <v>1986.2000000000003</v>
      </c>
      <c r="I293" s="125">
        <v>41.74</v>
      </c>
      <c r="J293" s="125">
        <v>10.9</v>
      </c>
      <c r="K293" s="125">
        <v>0</v>
      </c>
      <c r="L293" s="125">
        <v>0</v>
      </c>
      <c r="M293" s="125">
        <v>18.5</v>
      </c>
      <c r="N293" s="109">
        <v>160.3</v>
      </c>
      <c r="O293" s="109">
        <v>39.7</v>
      </c>
      <c r="P293" s="109">
        <v>1162.15</v>
      </c>
      <c r="Q293" s="109">
        <v>0</v>
      </c>
      <c r="R293" s="109">
        <v>0</v>
      </c>
      <c r="S293" s="109">
        <v>1128000</v>
      </c>
      <c r="T293" s="109">
        <v>6.4</v>
      </c>
      <c r="U293" s="109">
        <v>185600</v>
      </c>
      <c r="V293" s="109">
        <v>0</v>
      </c>
    </row>
    <row r="294" spans="1:22" ht="15">
      <c r="A294" s="114"/>
      <c r="B294" s="120"/>
      <c r="C294" s="121"/>
      <c r="D294" s="121"/>
      <c r="E294" s="121"/>
      <c r="F294" s="126"/>
      <c r="G294" s="122" t="s">
        <v>277</v>
      </c>
      <c r="H294" s="171">
        <v>338.42999999999995</v>
      </c>
      <c r="I294" s="125">
        <v>12.86</v>
      </c>
      <c r="J294" s="125">
        <v>17.4</v>
      </c>
      <c r="K294" s="125">
        <v>0</v>
      </c>
      <c r="L294" s="125">
        <v>0</v>
      </c>
      <c r="M294" s="125">
        <v>18.5</v>
      </c>
      <c r="N294" s="109">
        <v>175.6</v>
      </c>
      <c r="O294" s="109">
        <v>18.75</v>
      </c>
      <c r="P294" s="109">
        <v>0</v>
      </c>
      <c r="Q294" s="109">
        <v>0</v>
      </c>
      <c r="R294" s="109">
        <v>0</v>
      </c>
      <c r="S294" s="109">
        <v>260000</v>
      </c>
      <c r="T294" s="109">
        <v>2.2</v>
      </c>
      <c r="U294" s="109">
        <v>52530</v>
      </c>
      <c r="V294" s="109">
        <v>22.72</v>
      </c>
    </row>
    <row r="295" spans="1:22" ht="15">
      <c r="A295" s="114"/>
      <c r="B295" s="120"/>
      <c r="C295" s="121"/>
      <c r="D295" s="121"/>
      <c r="E295" s="121"/>
      <c r="F295" s="126"/>
      <c r="G295" s="122" t="s">
        <v>278</v>
      </c>
      <c r="H295" s="171"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09">
        <v>0</v>
      </c>
      <c r="O295" s="109">
        <v>0</v>
      </c>
      <c r="P295" s="109">
        <v>0</v>
      </c>
      <c r="Q295" s="109">
        <v>0</v>
      </c>
      <c r="R295" s="109">
        <v>0</v>
      </c>
      <c r="S295" s="109">
        <v>1.6</v>
      </c>
      <c r="T295" s="109">
        <v>0</v>
      </c>
      <c r="U295" s="109">
        <v>211680</v>
      </c>
      <c r="V295" s="109">
        <v>0</v>
      </c>
    </row>
    <row r="296" spans="1:22" ht="15">
      <c r="A296" s="114"/>
      <c r="B296" s="120"/>
      <c r="C296" s="121"/>
      <c r="D296" s="121"/>
      <c r="E296" s="121"/>
      <c r="F296" s="126"/>
      <c r="G296" s="122" t="s">
        <v>279</v>
      </c>
      <c r="H296" s="171">
        <v>590.03</v>
      </c>
      <c r="I296" s="125">
        <v>51.48</v>
      </c>
      <c r="J296" s="125">
        <v>1.8</v>
      </c>
      <c r="K296" s="125">
        <v>0</v>
      </c>
      <c r="L296" s="125">
        <v>25.2</v>
      </c>
      <c r="M296" s="125">
        <v>27.1</v>
      </c>
      <c r="N296" s="109">
        <v>272.5</v>
      </c>
      <c r="O296" s="109">
        <v>69.25</v>
      </c>
      <c r="P296" s="109">
        <v>0</v>
      </c>
      <c r="Q296" s="109">
        <v>0</v>
      </c>
      <c r="R296" s="109">
        <v>0</v>
      </c>
      <c r="S296" s="109">
        <v>0</v>
      </c>
      <c r="T296" s="109">
        <v>0</v>
      </c>
      <c r="U296" s="109">
        <v>54240</v>
      </c>
      <c r="V296" s="109">
        <v>33</v>
      </c>
    </row>
    <row r="297" spans="1:22" ht="15">
      <c r="A297" s="114"/>
      <c r="B297" s="120"/>
      <c r="C297" s="121"/>
      <c r="D297" s="121"/>
      <c r="E297" s="121"/>
      <c r="F297" s="126"/>
      <c r="G297" s="122" t="s">
        <v>280</v>
      </c>
      <c r="H297" s="171">
        <v>0</v>
      </c>
      <c r="I297" s="125">
        <v>15.43</v>
      </c>
      <c r="J297" s="125">
        <v>0</v>
      </c>
      <c r="K297" s="125">
        <v>0</v>
      </c>
      <c r="L297" s="125">
        <v>0</v>
      </c>
      <c r="M297" s="125">
        <v>0</v>
      </c>
      <c r="N297" s="109">
        <v>0</v>
      </c>
      <c r="O297" s="109">
        <v>0</v>
      </c>
      <c r="P297" s="109">
        <v>0</v>
      </c>
      <c r="Q297" s="109">
        <v>0</v>
      </c>
      <c r="R297" s="109">
        <v>0</v>
      </c>
      <c r="S297" s="109">
        <v>18.8</v>
      </c>
      <c r="T297" s="109">
        <v>0</v>
      </c>
      <c r="U297" s="109">
        <v>28320</v>
      </c>
      <c r="V297" s="109">
        <v>39.61</v>
      </c>
    </row>
    <row r="298" spans="1:22" ht="15">
      <c r="A298" s="114"/>
      <c r="B298" s="120"/>
      <c r="C298" s="121"/>
      <c r="D298" s="121"/>
      <c r="E298" s="121"/>
      <c r="F298" s="126"/>
      <c r="G298" s="122" t="s">
        <v>281</v>
      </c>
      <c r="H298" s="171">
        <v>0</v>
      </c>
      <c r="I298" s="125">
        <v>0</v>
      </c>
      <c r="J298" s="125">
        <v>0</v>
      </c>
      <c r="K298" s="125">
        <v>0</v>
      </c>
      <c r="L298" s="125">
        <v>0</v>
      </c>
      <c r="M298" s="125">
        <v>0</v>
      </c>
      <c r="N298" s="109">
        <v>0</v>
      </c>
      <c r="O298" s="109">
        <v>0</v>
      </c>
      <c r="P298" s="109">
        <v>0</v>
      </c>
      <c r="Q298" s="109">
        <v>0</v>
      </c>
      <c r="R298" s="109">
        <v>0</v>
      </c>
      <c r="S298" s="109">
        <v>3.9</v>
      </c>
      <c r="T298" s="109">
        <v>0</v>
      </c>
      <c r="U298" s="109">
        <v>71250</v>
      </c>
      <c r="V298" s="109">
        <v>0</v>
      </c>
    </row>
    <row r="299" spans="1:22" ht="15">
      <c r="A299" s="114"/>
      <c r="B299" s="120"/>
      <c r="C299" s="121"/>
      <c r="D299" s="121"/>
      <c r="E299" s="121"/>
      <c r="F299" s="126"/>
      <c r="G299" s="122" t="s">
        <v>282</v>
      </c>
      <c r="H299" s="171">
        <v>4418.37</v>
      </c>
      <c r="I299" s="125">
        <v>24.86</v>
      </c>
      <c r="J299" s="125">
        <v>13.700000000000003</v>
      </c>
      <c r="K299" s="125">
        <v>21.73</v>
      </c>
      <c r="L299" s="125">
        <v>68.6</v>
      </c>
      <c r="M299" s="125">
        <v>39</v>
      </c>
      <c r="N299" s="109">
        <v>384.1</v>
      </c>
      <c r="O299" s="109">
        <v>70.9</v>
      </c>
      <c r="P299" s="109">
        <v>3703.15</v>
      </c>
      <c r="Q299" s="109">
        <v>23.68</v>
      </c>
      <c r="R299" s="109">
        <v>0</v>
      </c>
      <c r="S299" s="109">
        <v>0</v>
      </c>
      <c r="T299" s="109">
        <v>22.7</v>
      </c>
      <c r="U299" s="109">
        <v>112200</v>
      </c>
      <c r="V299" s="109">
        <v>6.7</v>
      </c>
    </row>
    <row r="300" spans="1:22" ht="15">
      <c r="A300" s="114"/>
      <c r="B300" s="120"/>
      <c r="C300" s="121"/>
      <c r="D300" s="121"/>
      <c r="E300" s="121"/>
      <c r="F300" s="126"/>
      <c r="G300" s="122" t="s">
        <v>283</v>
      </c>
      <c r="H300" s="171"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09">
        <v>0</v>
      </c>
      <c r="O300" s="109">
        <v>0</v>
      </c>
      <c r="P300" s="109">
        <v>0</v>
      </c>
      <c r="Q300" s="109">
        <v>0</v>
      </c>
      <c r="R300" s="109">
        <v>0</v>
      </c>
      <c r="S300" s="109">
        <v>9.6</v>
      </c>
      <c r="T300" s="109">
        <v>0</v>
      </c>
      <c r="U300" s="109">
        <v>129400</v>
      </c>
      <c r="V300" s="109">
        <v>0</v>
      </c>
    </row>
    <row r="301" spans="1:22" ht="15">
      <c r="A301" s="114"/>
      <c r="B301" s="120"/>
      <c r="C301" s="121"/>
      <c r="D301" s="121"/>
      <c r="E301" s="121"/>
      <c r="F301" s="126"/>
      <c r="G301" s="122" t="s">
        <v>284</v>
      </c>
      <c r="H301" s="171">
        <v>110.5</v>
      </c>
      <c r="I301" s="125">
        <v>0</v>
      </c>
      <c r="J301" s="125">
        <v>0</v>
      </c>
      <c r="K301" s="125">
        <v>0</v>
      </c>
      <c r="L301" s="125">
        <v>20.5</v>
      </c>
      <c r="M301" s="125">
        <v>0</v>
      </c>
      <c r="N301" s="109">
        <v>110.5</v>
      </c>
      <c r="O301" s="109">
        <v>0</v>
      </c>
      <c r="P301" s="109">
        <v>0</v>
      </c>
      <c r="Q301" s="109">
        <v>0</v>
      </c>
      <c r="R301" s="109">
        <v>0</v>
      </c>
      <c r="S301" s="109">
        <v>6.9</v>
      </c>
      <c r="T301" s="109">
        <v>0</v>
      </c>
      <c r="U301" s="109">
        <v>109260</v>
      </c>
      <c r="V301" s="109">
        <v>0</v>
      </c>
    </row>
    <row r="302" spans="1:22" ht="15">
      <c r="A302" s="114"/>
      <c r="B302" s="120"/>
      <c r="C302" s="121"/>
      <c r="D302" s="121"/>
      <c r="E302" s="121"/>
      <c r="F302" s="126"/>
      <c r="G302" s="122" t="s">
        <v>208</v>
      </c>
      <c r="H302" s="171">
        <v>20425.99</v>
      </c>
      <c r="I302" s="125">
        <v>56.88</v>
      </c>
      <c r="J302" s="125">
        <v>34.6</v>
      </c>
      <c r="K302" s="125">
        <v>51.29</v>
      </c>
      <c r="L302" s="125">
        <v>0</v>
      </c>
      <c r="M302" s="125">
        <v>352</v>
      </c>
      <c r="N302" s="109">
        <v>531.4000000000001</v>
      </c>
      <c r="O302" s="109">
        <v>142.82</v>
      </c>
      <c r="P302" s="109">
        <v>15337.88</v>
      </c>
      <c r="Q302" s="109">
        <v>48.14</v>
      </c>
      <c r="R302" s="109">
        <v>0</v>
      </c>
      <c r="S302" s="109">
        <v>0</v>
      </c>
      <c r="T302" s="109">
        <v>44.55</v>
      </c>
      <c r="U302" s="109">
        <v>92700</v>
      </c>
      <c r="V302" s="109">
        <v>79.79</v>
      </c>
    </row>
    <row r="303" spans="1:22" ht="15">
      <c r="A303" s="114"/>
      <c r="B303" s="120"/>
      <c r="C303" s="121"/>
      <c r="D303" s="121"/>
      <c r="E303" s="121"/>
      <c r="F303" s="126" t="s">
        <v>285</v>
      </c>
      <c r="G303" s="122" t="s">
        <v>286</v>
      </c>
      <c r="H303" s="171">
        <v>8.3</v>
      </c>
      <c r="I303" s="125">
        <v>0</v>
      </c>
      <c r="J303" s="125">
        <v>6.3</v>
      </c>
      <c r="K303" s="125">
        <v>0</v>
      </c>
      <c r="L303" s="125">
        <v>42.9</v>
      </c>
      <c r="M303" s="125">
        <v>0</v>
      </c>
      <c r="N303" s="109">
        <v>0</v>
      </c>
      <c r="O303" s="109">
        <v>0</v>
      </c>
      <c r="P303" s="109">
        <v>0</v>
      </c>
      <c r="Q303" s="109">
        <v>0</v>
      </c>
      <c r="R303" s="109">
        <v>0</v>
      </c>
      <c r="S303" s="109">
        <v>12.4</v>
      </c>
      <c r="T303" s="109">
        <v>0</v>
      </c>
      <c r="U303" s="109">
        <v>109600</v>
      </c>
      <c r="V303" s="109">
        <v>0</v>
      </c>
    </row>
    <row r="304" spans="1:22" ht="15">
      <c r="A304" s="114"/>
      <c r="B304" s="120"/>
      <c r="C304" s="121"/>
      <c r="D304" s="121"/>
      <c r="E304" s="121"/>
      <c r="F304" s="126"/>
      <c r="G304" s="122" t="s">
        <v>287</v>
      </c>
      <c r="H304" s="171">
        <v>438.23</v>
      </c>
      <c r="I304" s="125">
        <v>75.34</v>
      </c>
      <c r="J304" s="125">
        <v>5.5</v>
      </c>
      <c r="K304" s="125">
        <v>0</v>
      </c>
      <c r="L304" s="125">
        <v>0</v>
      </c>
      <c r="M304" s="125">
        <v>8.7</v>
      </c>
      <c r="N304" s="109">
        <v>155</v>
      </c>
      <c r="O304" s="109">
        <v>5.02</v>
      </c>
      <c r="P304" s="109">
        <v>0</v>
      </c>
      <c r="Q304" s="109">
        <v>0</v>
      </c>
      <c r="R304" s="109">
        <v>0</v>
      </c>
      <c r="S304" s="109">
        <v>0</v>
      </c>
      <c r="T304" s="109">
        <v>0.8</v>
      </c>
      <c r="U304" s="109">
        <v>589200</v>
      </c>
      <c r="V304" s="109">
        <v>97.37</v>
      </c>
    </row>
    <row r="305" spans="1:22" ht="15">
      <c r="A305" s="114"/>
      <c r="B305" s="120"/>
      <c r="C305" s="121"/>
      <c r="D305" s="121"/>
      <c r="E305" s="121"/>
      <c r="F305" s="126"/>
      <c r="G305" s="122" t="s">
        <v>288</v>
      </c>
      <c r="H305" s="171">
        <v>48.6</v>
      </c>
      <c r="I305" s="125">
        <v>0</v>
      </c>
      <c r="J305" s="125">
        <v>4.4</v>
      </c>
      <c r="K305" s="125">
        <v>0</v>
      </c>
      <c r="L305" s="125">
        <v>0</v>
      </c>
      <c r="M305" s="125">
        <v>0</v>
      </c>
      <c r="N305" s="109">
        <v>0</v>
      </c>
      <c r="O305" s="109">
        <v>9</v>
      </c>
      <c r="P305" s="109">
        <v>0</v>
      </c>
      <c r="Q305" s="109">
        <v>0</v>
      </c>
      <c r="R305" s="109">
        <v>0</v>
      </c>
      <c r="S305" s="109">
        <v>0</v>
      </c>
      <c r="T305" s="109">
        <v>0</v>
      </c>
      <c r="U305" s="109">
        <v>142800</v>
      </c>
      <c r="V305" s="109">
        <v>0</v>
      </c>
    </row>
    <row r="306" spans="1:22" ht="15">
      <c r="A306" s="114"/>
      <c r="B306" s="120"/>
      <c r="C306" s="121"/>
      <c r="D306" s="121"/>
      <c r="E306" s="121"/>
      <c r="F306" s="126"/>
      <c r="G306" s="122" t="s">
        <v>289</v>
      </c>
      <c r="H306" s="171">
        <v>132.46</v>
      </c>
      <c r="I306" s="125">
        <v>30.86</v>
      </c>
      <c r="J306" s="125">
        <v>10.200000000000001</v>
      </c>
      <c r="K306" s="125">
        <v>0</v>
      </c>
      <c r="L306" s="125">
        <v>0</v>
      </c>
      <c r="M306" s="125">
        <v>0</v>
      </c>
      <c r="N306" s="109">
        <v>0</v>
      </c>
      <c r="O306" s="109">
        <v>0</v>
      </c>
      <c r="P306" s="109">
        <v>0</v>
      </c>
      <c r="Q306" s="109">
        <v>0</v>
      </c>
      <c r="R306" s="109">
        <v>0</v>
      </c>
      <c r="S306" s="109">
        <v>3.6</v>
      </c>
      <c r="T306" s="109">
        <v>2.3</v>
      </c>
      <c r="U306" s="109">
        <v>2334000</v>
      </c>
      <c r="V306" s="109">
        <v>36.2</v>
      </c>
    </row>
    <row r="307" spans="1:22" ht="15">
      <c r="A307" s="114"/>
      <c r="B307" s="120"/>
      <c r="C307" s="121"/>
      <c r="D307" s="121"/>
      <c r="E307" s="121"/>
      <c r="F307" s="126" t="s">
        <v>290</v>
      </c>
      <c r="G307" s="122" t="s">
        <v>228</v>
      </c>
      <c r="H307" s="171">
        <v>0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0</v>
      </c>
      <c r="U307" s="109">
        <v>0</v>
      </c>
      <c r="V307" s="109">
        <v>0</v>
      </c>
    </row>
    <row r="308" spans="1:22" ht="15">
      <c r="A308" s="114"/>
      <c r="B308" s="120"/>
      <c r="C308" s="121"/>
      <c r="D308" s="121"/>
      <c r="E308" s="121"/>
      <c r="F308" s="126"/>
      <c r="G308" s="122" t="s">
        <v>291</v>
      </c>
      <c r="H308" s="171">
        <v>0</v>
      </c>
      <c r="I308" s="125">
        <v>0</v>
      </c>
      <c r="J308" s="125">
        <v>0</v>
      </c>
      <c r="K308" s="125">
        <v>0</v>
      </c>
      <c r="L308" s="125">
        <v>0</v>
      </c>
      <c r="M308" s="125">
        <v>0</v>
      </c>
      <c r="N308" s="109">
        <v>0</v>
      </c>
      <c r="O308" s="109">
        <v>0</v>
      </c>
      <c r="P308" s="109">
        <v>0</v>
      </c>
      <c r="Q308" s="109">
        <v>0</v>
      </c>
      <c r="R308" s="109">
        <v>0</v>
      </c>
      <c r="S308" s="109">
        <v>0</v>
      </c>
      <c r="T308" s="109">
        <v>0</v>
      </c>
      <c r="U308" s="109">
        <v>1140000</v>
      </c>
      <c r="V308" s="109">
        <v>0</v>
      </c>
    </row>
    <row r="309" spans="1:22" ht="15">
      <c r="A309" s="114"/>
      <c r="B309" s="120"/>
      <c r="C309" s="121"/>
      <c r="D309" s="121"/>
      <c r="E309" s="121"/>
      <c r="F309" s="126"/>
      <c r="G309" s="122" t="s">
        <v>119</v>
      </c>
      <c r="H309" s="171"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0</v>
      </c>
      <c r="S309" s="109">
        <v>0</v>
      </c>
      <c r="T309" s="109">
        <v>0</v>
      </c>
      <c r="U309" s="109">
        <v>0</v>
      </c>
      <c r="V309" s="109">
        <v>0</v>
      </c>
    </row>
    <row r="310" spans="1:22" ht="15">
      <c r="A310" s="114"/>
      <c r="B310" s="120"/>
      <c r="C310" s="121"/>
      <c r="D310" s="121"/>
      <c r="E310" s="121"/>
      <c r="F310" s="126" t="s">
        <v>292</v>
      </c>
      <c r="G310" s="122" t="s">
        <v>293</v>
      </c>
      <c r="H310" s="171">
        <v>0</v>
      </c>
      <c r="I310" s="125">
        <v>0</v>
      </c>
      <c r="J310" s="125">
        <v>0</v>
      </c>
      <c r="K310" s="125">
        <v>0</v>
      </c>
      <c r="L310" s="125">
        <v>0</v>
      </c>
      <c r="M310" s="125">
        <v>0</v>
      </c>
      <c r="N310" s="109">
        <v>0</v>
      </c>
      <c r="O310" s="109">
        <v>0</v>
      </c>
      <c r="P310" s="109">
        <v>0</v>
      </c>
      <c r="Q310" s="109">
        <v>0</v>
      </c>
      <c r="R310" s="109">
        <v>0</v>
      </c>
      <c r="S310" s="109">
        <v>0</v>
      </c>
      <c r="T310" s="109">
        <v>0</v>
      </c>
      <c r="U310" s="109">
        <v>9720</v>
      </c>
      <c r="V310" s="109">
        <v>0</v>
      </c>
    </row>
    <row r="311" spans="1:22" ht="15">
      <c r="A311" s="114"/>
      <c r="B311" s="120"/>
      <c r="C311" s="121"/>
      <c r="D311" s="121"/>
      <c r="E311" s="121"/>
      <c r="F311" s="126"/>
      <c r="G311" s="122" t="s">
        <v>294</v>
      </c>
      <c r="H311" s="171">
        <v>0</v>
      </c>
      <c r="I311" s="125">
        <v>0</v>
      </c>
      <c r="J311" s="125">
        <v>0</v>
      </c>
      <c r="K311" s="125">
        <v>0</v>
      </c>
      <c r="L311" s="125">
        <v>0</v>
      </c>
      <c r="M311" s="125">
        <v>0</v>
      </c>
      <c r="N311" s="109">
        <v>0</v>
      </c>
      <c r="O311" s="109">
        <v>0</v>
      </c>
      <c r="P311" s="109">
        <v>0</v>
      </c>
      <c r="Q311" s="109">
        <v>0</v>
      </c>
      <c r="R311" s="109">
        <v>0</v>
      </c>
      <c r="S311" s="109">
        <v>0</v>
      </c>
      <c r="T311" s="109">
        <v>0</v>
      </c>
      <c r="U311" s="109">
        <v>193500</v>
      </c>
      <c r="V311" s="109">
        <v>0</v>
      </c>
    </row>
    <row r="312" spans="1:22" ht="15">
      <c r="A312" s="114"/>
      <c r="B312" s="120"/>
      <c r="C312" s="121"/>
      <c r="D312" s="121"/>
      <c r="E312" s="121"/>
      <c r="F312" s="126"/>
      <c r="G312" s="122" t="s">
        <v>295</v>
      </c>
      <c r="H312" s="171">
        <v>0</v>
      </c>
      <c r="I312" s="125">
        <v>0</v>
      </c>
      <c r="J312" s="125">
        <v>0</v>
      </c>
      <c r="K312" s="125">
        <v>0</v>
      </c>
      <c r="L312" s="125">
        <f>SUM(L313:L373)</f>
        <v>9747420</v>
      </c>
      <c r="M312" s="125">
        <v>0</v>
      </c>
      <c r="N312" s="109">
        <v>0</v>
      </c>
      <c r="O312" s="109">
        <v>0</v>
      </c>
      <c r="P312" s="109">
        <v>0</v>
      </c>
      <c r="Q312" s="109">
        <v>0</v>
      </c>
      <c r="R312" s="109">
        <v>0</v>
      </c>
      <c r="S312" s="109">
        <v>0</v>
      </c>
      <c r="T312" s="109">
        <v>0</v>
      </c>
      <c r="U312" s="109">
        <v>0</v>
      </c>
      <c r="V312" s="109">
        <v>0</v>
      </c>
    </row>
    <row r="313" spans="1:22" ht="15">
      <c r="A313" s="114"/>
      <c r="B313" s="120"/>
      <c r="C313" s="121"/>
      <c r="D313" s="121"/>
      <c r="E313" s="121"/>
      <c r="F313" s="126"/>
      <c r="G313" s="122" t="s">
        <v>296</v>
      </c>
      <c r="H313" s="171"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0</v>
      </c>
      <c r="T313" s="109">
        <v>0</v>
      </c>
      <c r="U313" s="109">
        <v>0</v>
      </c>
      <c r="V313" s="109">
        <v>0</v>
      </c>
    </row>
    <row r="314" spans="1:22" ht="15">
      <c r="A314" s="114"/>
      <c r="B314" s="120"/>
      <c r="C314" s="121"/>
      <c r="D314" s="121"/>
      <c r="E314" s="121"/>
      <c r="F314" s="126"/>
      <c r="G314" s="122" t="s">
        <v>120</v>
      </c>
      <c r="H314" s="171">
        <v>0</v>
      </c>
      <c r="I314" s="125">
        <v>0</v>
      </c>
      <c r="J314" s="125">
        <v>0</v>
      </c>
      <c r="K314" s="125">
        <v>0</v>
      </c>
      <c r="L314" s="125">
        <v>0</v>
      </c>
      <c r="M314" s="125">
        <v>0</v>
      </c>
      <c r="N314" s="109">
        <v>0</v>
      </c>
      <c r="O314" s="109">
        <v>0</v>
      </c>
      <c r="P314" s="109">
        <v>0</v>
      </c>
      <c r="Q314" s="109">
        <v>0</v>
      </c>
      <c r="R314" s="109">
        <v>0</v>
      </c>
      <c r="S314" s="109">
        <v>0</v>
      </c>
      <c r="T314" s="109">
        <v>0</v>
      </c>
      <c r="U314" s="109">
        <v>0</v>
      </c>
      <c r="V314" s="109">
        <v>0</v>
      </c>
    </row>
    <row r="315" spans="1:13" ht="15">
      <c r="A315" s="114"/>
      <c r="B315" s="120"/>
      <c r="C315" s="121"/>
      <c r="D315" s="121"/>
      <c r="E315" s="121"/>
      <c r="F315" s="126"/>
      <c r="G315" s="122"/>
      <c r="H315" s="125"/>
      <c r="I315" s="125"/>
      <c r="J315" s="125"/>
      <c r="K315" s="125"/>
      <c r="L315" s="125"/>
      <c r="M315" s="125"/>
    </row>
    <row r="316" spans="1:22" ht="15">
      <c r="A316" s="114"/>
      <c r="B316" s="120"/>
      <c r="C316" s="121"/>
      <c r="D316" s="121"/>
      <c r="E316" s="121" t="s">
        <v>576</v>
      </c>
      <c r="F316" s="121"/>
      <c r="G316" s="122"/>
      <c r="H316" s="124"/>
      <c r="I316" s="124">
        <v>0</v>
      </c>
      <c r="J316" s="124">
        <v>9347150</v>
      </c>
      <c r="K316" s="124">
        <f>SUM(K317:K376)</f>
        <v>3133100</v>
      </c>
      <c r="L316" s="125">
        <v>1262400</v>
      </c>
      <c r="M316" s="124">
        <f>SUM(M317:M376)</f>
        <v>20746700</v>
      </c>
      <c r="N316" s="109">
        <v>100028570</v>
      </c>
      <c r="O316" s="109">
        <v>19180730</v>
      </c>
      <c r="P316" s="109">
        <v>1085117850</v>
      </c>
      <c r="Q316" s="109">
        <v>4645850</v>
      </c>
      <c r="R316" s="109">
        <v>0</v>
      </c>
      <c r="S316" s="109">
        <v>0</v>
      </c>
      <c r="T316" s="109">
        <v>3755850</v>
      </c>
      <c r="U316" s="109">
        <v>22140</v>
      </c>
      <c r="V316" s="109">
        <v>0</v>
      </c>
    </row>
    <row r="317" spans="1:22" ht="15">
      <c r="A317" s="114"/>
      <c r="B317" s="120"/>
      <c r="C317" s="121"/>
      <c r="D317" s="121"/>
      <c r="E317" s="121"/>
      <c r="F317" s="126" t="s">
        <v>151</v>
      </c>
      <c r="G317" s="122" t="s">
        <v>238</v>
      </c>
      <c r="H317" s="125"/>
      <c r="I317" s="125">
        <v>349920</v>
      </c>
      <c r="J317" s="125">
        <v>331650.00000000006</v>
      </c>
      <c r="K317" s="125">
        <v>0</v>
      </c>
      <c r="L317" s="124">
        <v>350120</v>
      </c>
      <c r="M317" s="125">
        <v>0</v>
      </c>
      <c r="N317" s="109">
        <v>3833900</v>
      </c>
      <c r="O317" s="109">
        <v>170000</v>
      </c>
      <c r="P317" s="109">
        <v>0</v>
      </c>
      <c r="Q317" s="109">
        <v>0</v>
      </c>
      <c r="R317" s="109">
        <v>0</v>
      </c>
      <c r="T317" s="109">
        <v>0</v>
      </c>
      <c r="U317" s="109">
        <v>0</v>
      </c>
      <c r="V317" s="109">
        <v>1002000</v>
      </c>
    </row>
    <row r="318" spans="1:22" ht="15">
      <c r="A318" s="114"/>
      <c r="B318" s="120"/>
      <c r="C318" s="121"/>
      <c r="D318" s="121"/>
      <c r="E318" s="121"/>
      <c r="F318" s="126"/>
      <c r="G318" s="122" t="s">
        <v>239</v>
      </c>
      <c r="H318" s="125">
        <f>SUM('Kab Sbs'!H317+'Kab Bky'!H317+'Kab Ldk'!H317+'Kab Mpw'!H317+'Kab Sgu'!H317+'Kab Ktp'!H317+'Kab Stg'!H317+'Kab Khu'!H317+'Kab Skd'!H317+'Kab Mlw'!H317+'Kot Ptk'!H317+'Kot Skw'!H317+'Kab Kbr'!H317+'Kab Kyu'!H317)</f>
        <v>816100</v>
      </c>
      <c r="I318" s="125">
        <v>0</v>
      </c>
      <c r="J318" s="125">
        <v>0</v>
      </c>
      <c r="K318" s="125">
        <v>0</v>
      </c>
      <c r="L318" s="125">
        <v>0</v>
      </c>
      <c r="M318" s="125">
        <v>0</v>
      </c>
      <c r="N318" s="109">
        <v>0</v>
      </c>
      <c r="O318" s="109">
        <v>401500</v>
      </c>
      <c r="P318" s="109">
        <v>0</v>
      </c>
      <c r="Q318" s="109">
        <v>0</v>
      </c>
      <c r="R318" s="109">
        <v>0</v>
      </c>
      <c r="T318" s="109">
        <v>0</v>
      </c>
      <c r="U318" s="109">
        <v>0</v>
      </c>
      <c r="V318" s="109">
        <v>0</v>
      </c>
    </row>
    <row r="319" spans="1:22" ht="15">
      <c r="A319" s="114"/>
      <c r="B319" s="120"/>
      <c r="C319" s="121"/>
      <c r="D319" s="121"/>
      <c r="E319" s="121"/>
      <c r="F319" s="126"/>
      <c r="G319" s="122" t="s">
        <v>240</v>
      </c>
      <c r="H319" s="125">
        <f>SUM('Kab Sbs'!H318+'Kab Bky'!H318+'Kab Ldk'!H318+'Kab Mpw'!H318+'Kab Sgu'!H318+'Kab Ktp'!H318+'Kab Stg'!H318+'Kab Khu'!H318+'Kab Skd'!H318+'Kab Mlw'!H318+'Kot Ptk'!H318+'Kot Skw'!H318+'Kab Kbr'!H318+'Kab Kyu'!H318)</f>
        <v>18539570</v>
      </c>
      <c r="I319" s="125">
        <v>1427700</v>
      </c>
      <c r="J319" s="125">
        <v>870000</v>
      </c>
      <c r="K319" s="125">
        <v>681800</v>
      </c>
      <c r="L319" s="125">
        <v>0</v>
      </c>
      <c r="M319" s="125">
        <v>1193500</v>
      </c>
      <c r="N319" s="109">
        <v>5873770</v>
      </c>
      <c r="O319" s="109">
        <v>3920000</v>
      </c>
      <c r="P319" s="109">
        <v>0</v>
      </c>
      <c r="Q319" s="109">
        <v>905500</v>
      </c>
      <c r="R319" s="109">
        <v>0</v>
      </c>
      <c r="T319" s="109">
        <v>0</v>
      </c>
      <c r="V319" s="109">
        <v>1781500</v>
      </c>
    </row>
    <row r="320" spans="1:22" ht="15">
      <c r="A320" s="114"/>
      <c r="B320" s="120"/>
      <c r="C320" s="121"/>
      <c r="D320" s="121"/>
      <c r="E320" s="121"/>
      <c r="F320" s="126"/>
      <c r="G320" s="122" t="s">
        <v>241</v>
      </c>
      <c r="H320" s="125">
        <f>SUM('Kab Sbs'!H319+'Kab Bky'!H319+'Kab Ldk'!H319+'Kab Mpw'!H319+'Kab Sgu'!H319+'Kab Ktp'!H319+'Kab Stg'!H319+'Kab Khu'!H319+'Kab Skd'!H319+'Kab Mlw'!H319+'Kot Ptk'!H319+'Kot Skw'!H319+'Kab Kbr'!H319+'Kab Kyu'!H319)</f>
        <v>7234520</v>
      </c>
      <c r="I320" s="125">
        <v>2224050</v>
      </c>
      <c r="J320" s="125">
        <v>0</v>
      </c>
      <c r="K320" s="125">
        <v>0</v>
      </c>
      <c r="L320" s="125">
        <v>494200</v>
      </c>
      <c r="M320" s="125">
        <v>0</v>
      </c>
      <c r="N320" s="109">
        <v>0</v>
      </c>
      <c r="O320" s="109">
        <v>0</v>
      </c>
      <c r="P320" s="109">
        <v>0</v>
      </c>
      <c r="Q320" s="109">
        <v>0</v>
      </c>
      <c r="R320" s="109">
        <v>0</v>
      </c>
      <c r="S320" s="109">
        <v>355</v>
      </c>
      <c r="T320" s="109">
        <v>0</v>
      </c>
      <c r="U320" s="109">
        <v>3504</v>
      </c>
      <c r="V320" s="109">
        <v>4167600</v>
      </c>
    </row>
    <row r="321" spans="1:22" ht="15">
      <c r="A321" s="114"/>
      <c r="B321" s="120"/>
      <c r="C321" s="121"/>
      <c r="D321" s="121"/>
      <c r="E321" s="121"/>
      <c r="F321" s="126"/>
      <c r="G321" s="122" t="s">
        <v>242</v>
      </c>
      <c r="H321" s="125">
        <f>SUM('Kab Sbs'!H320+'Kab Bky'!H320+'Kab Ldk'!H320+'Kab Mpw'!H320+'Kab Sgu'!H320+'Kab Ktp'!H320+'Kab Stg'!H320+'Kab Khu'!H320+'Kab Skd'!H320+'Kab Mlw'!H320+'Kot Ptk'!H320+'Kot Skw'!H320+'Kab Kbr'!H320+'Kab Kyu'!H320)</f>
        <v>3915390</v>
      </c>
      <c r="I321" s="125">
        <v>158920</v>
      </c>
      <c r="J321" s="125">
        <v>901650</v>
      </c>
      <c r="K321" s="125">
        <v>0</v>
      </c>
      <c r="L321" s="125">
        <v>1876600</v>
      </c>
      <c r="M321" s="125">
        <v>0</v>
      </c>
      <c r="N321" s="109">
        <v>1976600</v>
      </c>
      <c r="O321" s="109">
        <v>73500</v>
      </c>
      <c r="P321" s="109">
        <v>0</v>
      </c>
      <c r="Q321" s="109">
        <v>0</v>
      </c>
      <c r="R321" s="109">
        <v>0</v>
      </c>
      <c r="T321" s="109">
        <v>0</v>
      </c>
      <c r="U321" s="109">
        <v>3297</v>
      </c>
      <c r="V321" s="109">
        <v>537200</v>
      </c>
    </row>
    <row r="322" spans="1:22" ht="15">
      <c r="A322" s="114"/>
      <c r="B322" s="120"/>
      <c r="C322" s="121"/>
      <c r="D322" s="121"/>
      <c r="E322" s="121"/>
      <c r="F322" s="126"/>
      <c r="G322" s="122" t="s">
        <v>243</v>
      </c>
      <c r="H322" s="125">
        <f>SUM('Kab Sbs'!H321+'Kab Bky'!H321+'Kab Ldk'!H321+'Kab Mpw'!H321+'Kab Sgu'!H321+'Kab Ktp'!H321+'Kab Stg'!H321+'Kab Khu'!H321+'Kab Skd'!H321+'Kab Mlw'!H321+'Kot Ptk'!H321+'Kot Skw'!H321+'Kab Kbr'!H321+'Kab Kyu'!H321)</f>
        <v>4757210</v>
      </c>
      <c r="I322" s="125">
        <v>239110</v>
      </c>
      <c r="J322" s="125">
        <v>632800</v>
      </c>
      <c r="K322" s="125">
        <v>0</v>
      </c>
      <c r="L322" s="125">
        <v>0</v>
      </c>
      <c r="M322" s="125">
        <v>0</v>
      </c>
      <c r="N322" s="109">
        <v>2146100</v>
      </c>
      <c r="O322" s="109">
        <v>73500</v>
      </c>
      <c r="P322" s="109">
        <v>0</v>
      </c>
      <c r="Q322" s="109">
        <v>0</v>
      </c>
      <c r="R322" s="109">
        <v>0</v>
      </c>
      <c r="S322" s="109">
        <v>355</v>
      </c>
      <c r="T322" s="109">
        <v>27750</v>
      </c>
      <c r="U322" s="109">
        <v>207</v>
      </c>
      <c r="V322" s="109">
        <v>743200</v>
      </c>
    </row>
    <row r="323" spans="1:22" ht="15">
      <c r="A323" s="114"/>
      <c r="B323" s="120"/>
      <c r="C323" s="121"/>
      <c r="D323" s="121"/>
      <c r="E323" s="121"/>
      <c r="F323" s="126"/>
      <c r="G323" s="122" t="s">
        <v>244</v>
      </c>
      <c r="H323" s="125">
        <f>SUM('Kab Sbs'!H322+'Kab Bky'!H322+'Kab Ldk'!H322+'Kab Mpw'!H322+'Kab Sgu'!H322+'Kab Ktp'!H322+'Kab Stg'!H322+'Kab Khu'!H322+'Kab Skd'!H322+'Kab Mlw'!H322+'Kot Ptk'!H322+'Kot Skw'!H322+'Kab Kbr'!H322+'Kab Kyu'!H322)</f>
        <v>35114240</v>
      </c>
      <c r="I323" s="125">
        <v>611540</v>
      </c>
      <c r="J323" s="125">
        <v>674000</v>
      </c>
      <c r="K323" s="125">
        <v>0</v>
      </c>
      <c r="L323" s="125">
        <v>0</v>
      </c>
      <c r="M323" s="125">
        <v>957000</v>
      </c>
      <c r="N323" s="109">
        <v>11926200</v>
      </c>
      <c r="O323" s="109">
        <v>440000</v>
      </c>
      <c r="P323" s="109">
        <v>33727400</v>
      </c>
      <c r="Q323" s="109">
        <v>0</v>
      </c>
      <c r="R323" s="109">
        <v>0</v>
      </c>
      <c r="T323" s="109">
        <v>524000</v>
      </c>
      <c r="V323" s="109">
        <v>2386000</v>
      </c>
    </row>
    <row r="324" spans="1:22" ht="15">
      <c r="A324" s="114"/>
      <c r="B324" s="120"/>
      <c r="C324" s="121"/>
      <c r="D324" s="121"/>
      <c r="E324" s="121"/>
      <c r="F324" s="126"/>
      <c r="G324" s="122" t="s">
        <v>245</v>
      </c>
      <c r="H324" s="125">
        <f>SUM('Kab Sbs'!H323+'Kab Bky'!H323+'Kab Ldk'!H323+'Kab Mpw'!H323+'Kab Sgu'!H323+'Kab Ktp'!H323+'Kab Stg'!H323+'Kab Khu'!H323+'Kab Skd'!H323+'Kab Mlw'!H323+'Kot Ptk'!H323+'Kot Skw'!H323+'Kab Kbr'!H323+'Kab Kyu'!H323)</f>
        <v>110518380</v>
      </c>
      <c r="I324" s="125">
        <v>2030950</v>
      </c>
      <c r="J324" s="125">
        <v>558500</v>
      </c>
      <c r="K324" s="125">
        <v>176000</v>
      </c>
      <c r="L324" s="125">
        <v>0</v>
      </c>
      <c r="M324" s="125">
        <v>1089000</v>
      </c>
      <c r="N324" s="109">
        <v>11115800</v>
      </c>
      <c r="O324" s="109">
        <v>830300</v>
      </c>
      <c r="P324" s="109">
        <v>174959400</v>
      </c>
      <c r="Q324" s="109">
        <v>0</v>
      </c>
      <c r="R324" s="109">
        <v>0</v>
      </c>
      <c r="T324" s="109">
        <v>981000</v>
      </c>
      <c r="U324" s="109">
        <v>9801</v>
      </c>
      <c r="V324" s="109">
        <v>2658250</v>
      </c>
    </row>
    <row r="325" spans="1:22" ht="15">
      <c r="A325" s="114"/>
      <c r="B325" s="120"/>
      <c r="C325" s="121"/>
      <c r="D325" s="121"/>
      <c r="E325" s="121"/>
      <c r="F325" s="126"/>
      <c r="G325" s="122" t="s">
        <v>246</v>
      </c>
      <c r="H325" s="125">
        <f>SUM('Kab Sbs'!H324+'Kab Bky'!H324+'Kab Ldk'!H324+'Kab Mpw'!H324+'Kab Sgu'!H324+'Kab Ktp'!H324+'Kab Stg'!H324+'Kab Khu'!H324+'Kab Skd'!H324+'Kab Mlw'!H324+'Kot Ptk'!H324+'Kot Skw'!H324+'Kab Kbr'!H324+'Kab Kyu'!H324)</f>
        <v>2662780</v>
      </c>
      <c r="I325" s="125">
        <v>0</v>
      </c>
      <c r="J325" s="125">
        <v>361800</v>
      </c>
      <c r="K325" s="125">
        <v>0</v>
      </c>
      <c r="L325" s="125">
        <v>0</v>
      </c>
      <c r="M325" s="125">
        <v>0</v>
      </c>
      <c r="N325" s="109">
        <v>0</v>
      </c>
      <c r="O325" s="109">
        <v>0</v>
      </c>
      <c r="P325" s="109">
        <v>0</v>
      </c>
      <c r="Q325" s="109">
        <v>0</v>
      </c>
      <c r="R325" s="109">
        <v>0</v>
      </c>
      <c r="T325" s="109">
        <v>0</v>
      </c>
      <c r="U325" s="109">
        <v>9451</v>
      </c>
      <c r="V325" s="109">
        <v>204300</v>
      </c>
    </row>
    <row r="326" spans="1:22" ht="15">
      <c r="A326" s="114"/>
      <c r="B326" s="120"/>
      <c r="C326" s="121"/>
      <c r="D326" s="121"/>
      <c r="E326" s="121"/>
      <c r="F326" s="126"/>
      <c r="G326" s="122" t="s">
        <v>247</v>
      </c>
      <c r="H326" s="125">
        <f>SUM('Kab Sbs'!H325+'Kab Bky'!H325+'Kab Ldk'!H325+'Kab Mpw'!H325+'Kab Sgu'!H325+'Kab Ktp'!H325+'Kab Stg'!H325+'Kab Khu'!H325+'Kab Skd'!H325+'Kab Mlw'!H325+'Kot Ptk'!H325+'Kot Skw'!H325+'Kab Kbr'!H325+'Kab Kyu'!H325)</f>
        <v>24948220</v>
      </c>
      <c r="I326" s="125">
        <v>0</v>
      </c>
      <c r="J326" s="125">
        <v>208750</v>
      </c>
      <c r="K326" s="125">
        <v>0</v>
      </c>
      <c r="L326" s="125">
        <v>0</v>
      </c>
      <c r="M326" s="125">
        <v>0</v>
      </c>
      <c r="N326" s="109">
        <v>0</v>
      </c>
      <c r="O326" s="109">
        <v>0</v>
      </c>
      <c r="P326" s="109">
        <v>0</v>
      </c>
      <c r="Q326" s="109">
        <v>0</v>
      </c>
      <c r="R326" s="109">
        <v>0</v>
      </c>
      <c r="T326" s="109">
        <v>0</v>
      </c>
      <c r="U326" s="109">
        <v>350</v>
      </c>
      <c r="V326" s="109">
        <v>330750</v>
      </c>
    </row>
    <row r="327" spans="1:22" ht="15">
      <c r="A327" s="114"/>
      <c r="B327" s="120"/>
      <c r="C327" s="121"/>
      <c r="D327" s="121"/>
      <c r="E327" s="121"/>
      <c r="F327" s="126"/>
      <c r="G327" s="122" t="s">
        <v>248</v>
      </c>
      <c r="H327" s="125">
        <f>SUM('Kab Sbs'!H326+'Kab Bky'!H326+'Kab Ldk'!H326+'Kab Mpw'!H326+'Kab Sgu'!H326+'Kab Ktp'!H326+'Kab Stg'!H326+'Kab Khu'!H326+'Kab Skd'!H326+'Kab Mlw'!H326+'Kot Ptk'!H326+'Kot Skw'!H326+'Kab Kbr'!H326+'Kab Kyu'!H326)</f>
        <v>6105440</v>
      </c>
      <c r="I327" s="125">
        <v>687060</v>
      </c>
      <c r="J327" s="125">
        <v>151500</v>
      </c>
      <c r="K327" s="125">
        <v>0</v>
      </c>
      <c r="L327" s="125">
        <v>0</v>
      </c>
      <c r="M327" s="125">
        <v>0</v>
      </c>
      <c r="N327" s="109">
        <v>4071000</v>
      </c>
      <c r="O327" s="109">
        <v>0</v>
      </c>
      <c r="P327" s="109">
        <v>0</v>
      </c>
      <c r="Q327" s="109">
        <v>0</v>
      </c>
      <c r="R327" s="109">
        <v>0</v>
      </c>
      <c r="T327" s="109">
        <v>0</v>
      </c>
      <c r="V327" s="109">
        <v>381500</v>
      </c>
    </row>
    <row r="328" spans="1:22" ht="15">
      <c r="A328" s="114"/>
      <c r="B328" s="120"/>
      <c r="C328" s="121"/>
      <c r="D328" s="121"/>
      <c r="E328" s="121"/>
      <c r="F328" s="126"/>
      <c r="G328" s="122" t="s">
        <v>249</v>
      </c>
      <c r="H328" s="125">
        <f>SUM('Kab Sbs'!H327+'Kab Bky'!H327+'Kab Ldk'!H327+'Kab Mpw'!H327+'Kab Sgu'!H327+'Kab Ktp'!H327+'Kab Stg'!H327+'Kab Khu'!H327+'Kab Skd'!H327+'Kab Mlw'!H327+'Kot Ptk'!H327+'Kot Skw'!H327+'Kab Kbr'!H327+'Kab Kyu'!H327)</f>
        <v>395250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09">
        <v>0</v>
      </c>
      <c r="O328" s="109">
        <v>0</v>
      </c>
      <c r="P328" s="109">
        <v>0</v>
      </c>
      <c r="Q328" s="109">
        <v>0</v>
      </c>
      <c r="R328" s="109">
        <v>0</v>
      </c>
      <c r="T328" s="109">
        <v>0</v>
      </c>
      <c r="U328" s="109">
        <v>4383</v>
      </c>
      <c r="V328" s="109">
        <v>0</v>
      </c>
    </row>
    <row r="329" spans="1:22" ht="15">
      <c r="A329" s="114"/>
      <c r="B329" s="120"/>
      <c r="C329" s="121"/>
      <c r="D329" s="121"/>
      <c r="E329" s="121"/>
      <c r="F329" s="126"/>
      <c r="G329" s="122" t="s">
        <v>250</v>
      </c>
      <c r="H329" s="125">
        <f>SUM('Kab Sbs'!H328+'Kab Bky'!H328+'Kab Ldk'!H328+'Kab Mpw'!H328+'Kab Sgu'!H328+'Kab Ktp'!H328+'Kab Stg'!H328+'Kab Khu'!H328+'Kab Skd'!H328+'Kab Mlw'!H328+'Kot Ptk'!H328+'Kot Skw'!H328+'Kab Kbr'!H328+'Kab Kyu'!H328)</f>
        <v>175200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09">
        <v>0</v>
      </c>
      <c r="O329" s="109">
        <v>0</v>
      </c>
      <c r="P329" s="109">
        <v>0</v>
      </c>
      <c r="Q329" s="109">
        <v>0</v>
      </c>
      <c r="R329" s="109">
        <v>244</v>
      </c>
      <c r="T329" s="109">
        <v>0</v>
      </c>
      <c r="U329" s="109">
        <v>4054</v>
      </c>
      <c r="V329" s="109">
        <v>0</v>
      </c>
    </row>
    <row r="330" spans="1:22" ht="15">
      <c r="A330" s="114"/>
      <c r="B330" s="120"/>
      <c r="C330" s="121"/>
      <c r="D330" s="121"/>
      <c r="E330" s="121"/>
      <c r="F330" s="126"/>
      <c r="G330" s="122" t="s">
        <v>251</v>
      </c>
      <c r="H330" s="125">
        <f>SUM('Kab Sbs'!H329+'Kab Bky'!H329+'Kab Ldk'!H329+'Kab Mpw'!H329+'Kab Sgu'!H329+'Kab Ktp'!H329+'Kab Stg'!H329+'Kab Khu'!H329+'Kab Skd'!H329+'Kab Mlw'!H329+'Kot Ptk'!H329+'Kot Skw'!H329+'Kab Kbr'!H329+'Kab Kyu'!H329)</f>
        <v>1190900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09">
        <v>0</v>
      </c>
      <c r="O330" s="109">
        <v>0</v>
      </c>
      <c r="P330" s="109">
        <v>0</v>
      </c>
      <c r="Q330" s="109">
        <v>0</v>
      </c>
      <c r="R330" s="109">
        <v>0</v>
      </c>
      <c r="T330" s="109">
        <v>0</v>
      </c>
      <c r="U330" s="109">
        <v>1532</v>
      </c>
      <c r="V330" s="109">
        <v>0</v>
      </c>
    </row>
    <row r="331" spans="1:22" ht="15">
      <c r="A331" s="114"/>
      <c r="B331" s="120"/>
      <c r="C331" s="121"/>
      <c r="D331" s="121"/>
      <c r="E331" s="121"/>
      <c r="F331" s="126"/>
      <c r="G331" s="122" t="s">
        <v>252</v>
      </c>
      <c r="H331" s="125">
        <f>SUM('Kab Sbs'!H330+'Kab Bky'!H330+'Kab Ldk'!H330+'Kab Mpw'!H330+'Kab Sgu'!H330+'Kab Ktp'!H330+'Kab Stg'!H330+'Kab Khu'!H330+'Kab Skd'!H330+'Kab Mlw'!H330+'Kot Ptk'!H330+'Kot Skw'!H330+'Kab Kbr'!H330+'Kab Kyu'!H330)</f>
        <v>1842730</v>
      </c>
      <c r="I331" s="125">
        <v>175470</v>
      </c>
      <c r="J331" s="125">
        <v>0</v>
      </c>
      <c r="K331" s="125">
        <v>0</v>
      </c>
      <c r="L331" s="125">
        <v>0</v>
      </c>
      <c r="M331" s="125">
        <v>0</v>
      </c>
      <c r="N331" s="109">
        <v>0</v>
      </c>
      <c r="O331" s="109">
        <v>0</v>
      </c>
      <c r="P331" s="109">
        <v>0</v>
      </c>
      <c r="Q331" s="109">
        <v>0</v>
      </c>
      <c r="R331" s="109">
        <v>0</v>
      </c>
      <c r="T331" s="109">
        <v>0</v>
      </c>
      <c r="U331" s="109">
        <v>1356</v>
      </c>
      <c r="V331" s="109">
        <v>0</v>
      </c>
    </row>
    <row r="332" spans="1:22" ht="15">
      <c r="A332" s="114"/>
      <c r="B332" s="120"/>
      <c r="C332" s="121"/>
      <c r="D332" s="121"/>
      <c r="E332" s="121"/>
      <c r="F332" s="126"/>
      <c r="G332" s="122" t="s">
        <v>253</v>
      </c>
      <c r="H332" s="125">
        <f>SUM('Kab Sbs'!H331+'Kab Bky'!H331+'Kab Ldk'!H331+'Kab Mpw'!H331+'Kab Sgu'!H331+'Kab Ktp'!H331+'Kab Stg'!H331+'Kab Khu'!H331+'Kab Skd'!H331+'Kab Mlw'!H331+'Kot Ptk'!H331+'Kot Skw'!H331+'Kab Kbr'!H331+'Kab Kyu'!H331)</f>
        <v>803300</v>
      </c>
      <c r="I332" s="125">
        <v>0</v>
      </c>
      <c r="J332" s="125">
        <v>0</v>
      </c>
      <c r="K332" s="125">
        <v>0</v>
      </c>
      <c r="L332" s="125">
        <v>0</v>
      </c>
      <c r="M332" s="125">
        <v>0</v>
      </c>
      <c r="N332" s="109">
        <v>0</v>
      </c>
      <c r="O332" s="109">
        <v>705600</v>
      </c>
      <c r="P332" s="109">
        <v>0</v>
      </c>
      <c r="Q332" s="109">
        <v>0</v>
      </c>
      <c r="R332" s="109">
        <v>0</v>
      </c>
      <c r="T332" s="109">
        <v>0</v>
      </c>
      <c r="U332" s="109">
        <v>968</v>
      </c>
      <c r="V332" s="109">
        <v>0</v>
      </c>
    </row>
    <row r="333" spans="1:22" ht="15">
      <c r="A333" s="114"/>
      <c r="B333" s="120"/>
      <c r="C333" s="121"/>
      <c r="D333" s="121"/>
      <c r="E333" s="121"/>
      <c r="F333" s="126"/>
      <c r="G333" s="122" t="s">
        <v>254</v>
      </c>
      <c r="H333" s="125">
        <f>SUM('Kab Sbs'!H332+'Kab Bky'!H332+'Kab Ldk'!H332+'Kab Mpw'!H332+'Kab Sgu'!H332+'Kab Ktp'!H332+'Kab Stg'!H332+'Kab Khu'!H332+'Kab Skd'!H332+'Kab Mlw'!H332+'Kot Ptk'!H332+'Kot Skw'!H332+'Kab Kbr'!H332+'Kab Kyu'!H332)</f>
        <v>595600</v>
      </c>
      <c r="I333" s="125">
        <v>0</v>
      </c>
      <c r="J333" s="125">
        <v>0</v>
      </c>
      <c r="K333" s="125">
        <v>0</v>
      </c>
      <c r="L333" s="125">
        <v>420600</v>
      </c>
      <c r="M333" s="125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488</v>
      </c>
      <c r="T333" s="109">
        <v>0</v>
      </c>
      <c r="U333" s="109">
        <v>176</v>
      </c>
      <c r="V333" s="109">
        <v>0</v>
      </c>
    </row>
    <row r="334" spans="1:22" ht="15">
      <c r="A334" s="114"/>
      <c r="B334" s="120"/>
      <c r="C334" s="121"/>
      <c r="D334" s="121"/>
      <c r="E334" s="121"/>
      <c r="F334" s="126"/>
      <c r="G334" s="122" t="s">
        <v>255</v>
      </c>
      <c r="H334" s="125">
        <f>SUM('Kab Sbs'!H333+'Kab Bky'!H333+'Kab Ldk'!H333+'Kab Mpw'!H333+'Kab Sgu'!H333+'Kab Ktp'!H333+'Kab Stg'!H333+'Kab Khu'!H333+'Kab Skd'!H333+'Kab Mlw'!H333+'Kot Ptk'!H333+'Kot Skw'!H333+'Kab Kbr'!H333+'Kab Kyu'!H333)</f>
        <v>1717200</v>
      </c>
      <c r="I334" s="125">
        <v>0</v>
      </c>
      <c r="J334" s="125">
        <v>0</v>
      </c>
      <c r="K334" s="125">
        <v>0</v>
      </c>
      <c r="L334" s="125">
        <v>0</v>
      </c>
      <c r="M334" s="125">
        <v>0</v>
      </c>
      <c r="N334" s="109">
        <v>0</v>
      </c>
      <c r="O334" s="109">
        <v>0</v>
      </c>
      <c r="P334" s="109">
        <v>0</v>
      </c>
      <c r="Q334" s="109">
        <v>0</v>
      </c>
      <c r="R334" s="109">
        <v>0</v>
      </c>
      <c r="T334" s="109">
        <v>0</v>
      </c>
      <c r="U334" s="109">
        <v>17</v>
      </c>
      <c r="V334" s="109">
        <v>0</v>
      </c>
    </row>
    <row r="335" spans="1:22" ht="15">
      <c r="A335" s="114"/>
      <c r="B335" s="120"/>
      <c r="C335" s="121"/>
      <c r="D335" s="121"/>
      <c r="E335" s="121"/>
      <c r="F335" s="126"/>
      <c r="G335" s="122" t="s">
        <v>256</v>
      </c>
      <c r="H335" s="125">
        <f>SUM('Kab Sbs'!H334+'Kab Bky'!H334+'Kab Ldk'!H334+'Kab Mpw'!H334+'Kab Sgu'!H334+'Kab Ktp'!H334+'Kab Stg'!H334+'Kab Khu'!H334+'Kab Skd'!H334+'Kab Mlw'!H334+'Kot Ptk'!H334+'Kot Skw'!H334+'Kab Kbr'!H334+'Kab Kyu'!H334)</f>
        <v>27523250</v>
      </c>
      <c r="I335" s="125">
        <v>1057300</v>
      </c>
      <c r="J335" s="125">
        <v>457500</v>
      </c>
      <c r="K335" s="125">
        <v>0</v>
      </c>
      <c r="L335" s="125">
        <v>0</v>
      </c>
      <c r="M335" s="125">
        <v>693000</v>
      </c>
      <c r="N335" s="109">
        <v>2129000</v>
      </c>
      <c r="O335" s="109">
        <v>1127250</v>
      </c>
      <c r="P335" s="109">
        <v>46010800</v>
      </c>
      <c r="Q335" s="109">
        <v>0</v>
      </c>
      <c r="R335" s="109">
        <v>0</v>
      </c>
      <c r="T335" s="109">
        <v>0</v>
      </c>
      <c r="U335" s="109">
        <v>5</v>
      </c>
      <c r="V335" s="109">
        <v>338800</v>
      </c>
    </row>
    <row r="336" spans="1:22" ht="15">
      <c r="A336" s="114"/>
      <c r="B336" s="120"/>
      <c r="C336" s="121"/>
      <c r="D336" s="121"/>
      <c r="E336" s="121"/>
      <c r="F336" s="126"/>
      <c r="G336" s="122" t="s">
        <v>257</v>
      </c>
      <c r="H336" s="125">
        <f>SUM('Kab Sbs'!H335+'Kab Bky'!H335+'Kab Ldk'!H335+'Kab Mpw'!H335+'Kab Sgu'!H335+'Kab Ktp'!H335+'Kab Stg'!H335+'Kab Khu'!H335+'Kab Skd'!H335+'Kot Ptk'!H335+'Kot Skw'!H335+'Kab Kbr'!H335+'Kab Kyu'!H335)</f>
        <v>3941800</v>
      </c>
      <c r="I336" s="125">
        <v>0</v>
      </c>
      <c r="J336" s="125">
        <v>0</v>
      </c>
      <c r="K336" s="125">
        <v>475250</v>
      </c>
      <c r="L336" s="125">
        <v>0</v>
      </c>
      <c r="M336" s="125">
        <v>0</v>
      </c>
      <c r="N336" s="109">
        <v>0</v>
      </c>
      <c r="O336" s="109">
        <v>0</v>
      </c>
      <c r="P336" s="109">
        <v>0</v>
      </c>
      <c r="Q336" s="109">
        <v>497400</v>
      </c>
      <c r="R336" s="109">
        <v>0</v>
      </c>
      <c r="T336" s="109">
        <v>0</v>
      </c>
      <c r="U336" s="109">
        <v>329</v>
      </c>
      <c r="V336" s="109">
        <v>214550</v>
      </c>
    </row>
    <row r="337" spans="1:22" ht="15">
      <c r="A337" s="114"/>
      <c r="B337" s="120"/>
      <c r="C337" s="121"/>
      <c r="D337" s="121"/>
      <c r="E337" s="121"/>
      <c r="F337" s="126"/>
      <c r="G337" s="122" t="s">
        <v>258</v>
      </c>
      <c r="H337" s="125">
        <f>SUM('Kab Sbs'!H336+'Kab Bky'!H336+'Kab Ldk'!H336+'Kab Mpw'!H336+'Kab Sgu'!H336+'Kab Ktp'!H336+'Kab Stg'!H336+'Kab Khu'!H336+'Kab Skd'!H336+'Kot Ptk'!H336+'Kot Skw'!H336+'Kab Kbr'!H336+'Kab Kyu'!H336)</f>
        <v>39200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0</v>
      </c>
      <c r="T337" s="109">
        <v>0</v>
      </c>
      <c r="U337" s="109" t="s">
        <v>560</v>
      </c>
      <c r="V337" s="109">
        <v>0</v>
      </c>
    </row>
    <row r="338" spans="1:22" ht="15">
      <c r="A338" s="114"/>
      <c r="B338" s="120"/>
      <c r="C338" s="121"/>
      <c r="D338" s="121"/>
      <c r="E338" s="121"/>
      <c r="F338" s="126"/>
      <c r="G338" s="122" t="s">
        <v>259</v>
      </c>
      <c r="H338" s="125">
        <f>SUM('Kab Sbs'!H337+'Kab Bky'!H337+'Kab Ldk'!H337+'Kab Mpw'!H337+'Kab Sgu'!H337+'Kab Ktp'!H337+'Kab Stg'!H337+'Kab Khu'!H337+'Kab Skd'!H337+'Kot Ptk'!H337+'Kot Skw'!H337+'Kab Kbr'!H337+'Kab Kyu'!H337)</f>
        <v>1140000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09">
        <v>0</v>
      </c>
      <c r="O338" s="109">
        <v>0</v>
      </c>
      <c r="P338" s="109">
        <v>0</v>
      </c>
      <c r="Q338" s="109">
        <v>0</v>
      </c>
      <c r="R338" s="109">
        <v>0</v>
      </c>
      <c r="T338" s="109">
        <v>0</v>
      </c>
      <c r="U338" s="109" t="s">
        <v>560</v>
      </c>
      <c r="V338" s="109">
        <v>0</v>
      </c>
    </row>
    <row r="339" spans="1:22" ht="15">
      <c r="A339" s="114"/>
      <c r="B339" s="120"/>
      <c r="C339" s="121"/>
      <c r="D339" s="121"/>
      <c r="E339" s="121"/>
      <c r="F339" s="126"/>
      <c r="G339" s="122" t="s">
        <v>260</v>
      </c>
      <c r="H339" s="125">
        <f>SUM('Kab Sbs'!H338+'Kab Bky'!H338+'Kab Ldk'!H338+'Kab Mpw'!H338+'Kab Sgu'!H338+'Kab Ktp'!H338+'Kab Stg'!H338+'Kab Khu'!H338+'Kab Skd'!H338+'Kot Ptk'!H338+'Kot Skw'!H338+'Kab Kbr'!H338+'Kab Kyu'!H338)</f>
        <v>282240</v>
      </c>
      <c r="I339" s="125">
        <v>0</v>
      </c>
      <c r="J339" s="125">
        <v>0</v>
      </c>
      <c r="K339" s="125">
        <v>0</v>
      </c>
      <c r="L339" s="125">
        <v>0</v>
      </c>
      <c r="M339" s="125">
        <v>0</v>
      </c>
      <c r="N339" s="109">
        <v>0</v>
      </c>
      <c r="O339" s="109">
        <v>0</v>
      </c>
      <c r="P339" s="109">
        <v>0</v>
      </c>
      <c r="Q339" s="109">
        <v>0</v>
      </c>
      <c r="R339" s="109">
        <v>0</v>
      </c>
      <c r="T339" s="109">
        <v>0</v>
      </c>
      <c r="U339" s="109">
        <v>118</v>
      </c>
      <c r="V339" s="109">
        <v>0</v>
      </c>
    </row>
    <row r="340" spans="1:22" ht="15">
      <c r="A340" s="114"/>
      <c r="B340" s="120"/>
      <c r="C340" s="121"/>
      <c r="D340" s="121"/>
      <c r="E340" s="121"/>
      <c r="F340" s="126"/>
      <c r="G340" s="122" t="s">
        <v>261</v>
      </c>
      <c r="H340" s="125">
        <f>SUM('Kab Sbs'!H339+'Kab Bky'!H339+'Kab Ldk'!H339+'Kab Mpw'!H339+'Kab Sgu'!H339+'Kab Ktp'!H339+'Kab Stg'!H339+'Kab Khu'!H339+'Kab Skd'!H339+'Kot Ptk'!H339+'Kot Skw'!H339+'Kab Kbr'!H339+'Kab Kyu'!H339)</f>
        <v>534520</v>
      </c>
      <c r="I340" s="125">
        <v>0</v>
      </c>
      <c r="J340" s="125">
        <v>0</v>
      </c>
      <c r="K340" s="125">
        <v>0</v>
      </c>
      <c r="L340" s="125">
        <v>159600</v>
      </c>
      <c r="M340" s="125">
        <v>0</v>
      </c>
      <c r="N340" s="109">
        <v>0</v>
      </c>
      <c r="O340" s="109">
        <v>0</v>
      </c>
      <c r="P340" s="109">
        <v>0</v>
      </c>
      <c r="Q340" s="109">
        <v>0</v>
      </c>
      <c r="R340" s="109">
        <v>244</v>
      </c>
      <c r="S340" s="109">
        <v>353</v>
      </c>
      <c r="T340" s="109">
        <v>0</v>
      </c>
      <c r="U340" s="109">
        <v>64</v>
      </c>
      <c r="V340" s="109">
        <v>0</v>
      </c>
    </row>
    <row r="341" spans="1:22" ht="15">
      <c r="A341" s="114"/>
      <c r="B341" s="120"/>
      <c r="C341" s="121"/>
      <c r="D341" s="121"/>
      <c r="E341" s="121"/>
      <c r="F341" s="126"/>
      <c r="G341" s="122" t="s">
        <v>262</v>
      </c>
      <c r="H341" s="125">
        <f>SUM('Kab Sbs'!H340+'Kab Bky'!H340+'Kab Ldk'!H340+'Kab Mpw'!H340+'Kab Sgu'!H340+'Kab Ktp'!H340+'Kab Stg'!H340+'Kab Khu'!H340+'Kab Skd'!H340+'Kot Ptk'!H340+'Kot Skw'!H340+'Kab Kbr'!H340+'Kab Kyu'!H340)</f>
        <v>193500</v>
      </c>
      <c r="I341" s="125">
        <v>0</v>
      </c>
      <c r="J341" s="125">
        <v>0</v>
      </c>
      <c r="K341" s="125">
        <v>0</v>
      </c>
      <c r="L341" s="125">
        <v>0</v>
      </c>
      <c r="M341" s="125">
        <v>0</v>
      </c>
      <c r="N341" s="109">
        <v>0</v>
      </c>
      <c r="O341" s="109">
        <v>0</v>
      </c>
      <c r="P341" s="109">
        <v>0</v>
      </c>
      <c r="Q341" s="109">
        <v>0</v>
      </c>
      <c r="R341" s="109">
        <v>0</v>
      </c>
      <c r="S341" s="109">
        <v>314</v>
      </c>
      <c r="T341" s="109">
        <v>0</v>
      </c>
      <c r="U341" s="109">
        <v>8</v>
      </c>
      <c r="V341" s="109">
        <v>0</v>
      </c>
    </row>
    <row r="342" spans="1:22" ht="15">
      <c r="A342" s="114"/>
      <c r="B342" s="120"/>
      <c r="C342" s="121"/>
      <c r="D342" s="121"/>
      <c r="E342" s="121"/>
      <c r="F342" s="126"/>
      <c r="G342" s="122" t="s">
        <v>263</v>
      </c>
      <c r="H342" s="125">
        <f>SUM('Kab Sbs'!H341+'Kab Bky'!H341+'Kab Ldk'!H341+'Kab Mpw'!H341+'Kab Sgu'!H341+'Kab Ktp'!H341+'Kab Stg'!H341+'Kab Khu'!H341+'Kab Skd'!H341+'Kot Ptk'!H341+'Kot Skw'!H341+'Kab Kbr'!H341+'Kab Kyu'!H341)</f>
        <v>4995200</v>
      </c>
      <c r="I342" s="125">
        <v>0</v>
      </c>
      <c r="J342" s="125">
        <v>366600</v>
      </c>
      <c r="K342" s="125">
        <v>0</v>
      </c>
      <c r="L342" s="125">
        <v>435200</v>
      </c>
      <c r="M342" s="125">
        <v>0</v>
      </c>
      <c r="N342" s="109">
        <v>0</v>
      </c>
      <c r="O342" s="109">
        <v>0</v>
      </c>
      <c r="P342" s="109">
        <v>0</v>
      </c>
      <c r="Q342" s="109">
        <v>0</v>
      </c>
      <c r="R342" s="109">
        <v>132</v>
      </c>
      <c r="S342" s="109">
        <v>0</v>
      </c>
      <c r="T342" s="109">
        <v>0</v>
      </c>
      <c r="U342" s="109">
        <v>139</v>
      </c>
      <c r="V342" s="109">
        <v>246400</v>
      </c>
    </row>
    <row r="343" spans="1:22" ht="15">
      <c r="A343" s="114"/>
      <c r="B343" s="120"/>
      <c r="C343" s="121"/>
      <c r="D343" s="121"/>
      <c r="E343" s="121"/>
      <c r="F343" s="126"/>
      <c r="G343" s="122" t="s">
        <v>264</v>
      </c>
      <c r="H343" s="125">
        <f>SUM('Kab Sbs'!H342+'Kab Bky'!H342+'Kab Ldk'!H342+'Kab Mpw'!H342+'Kab Sgu'!H342+'Kab Ktp'!H342+'Kab Stg'!H342+'Kab Khu'!H342+'Kab Skd'!H342+'Kot Ptk'!H342+'Kot Skw'!H342+'Kab Kbr'!H342+'Kab Kyu'!H342)</f>
        <v>932050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09">
        <v>0</v>
      </c>
      <c r="O343" s="109">
        <v>0</v>
      </c>
      <c r="P343" s="109">
        <v>0</v>
      </c>
      <c r="Q343" s="109">
        <v>270250</v>
      </c>
      <c r="R343" s="109">
        <v>0</v>
      </c>
      <c r="S343" s="109" t="s">
        <v>518</v>
      </c>
      <c r="T343" s="109">
        <v>0</v>
      </c>
      <c r="U343" s="109" t="s">
        <v>560</v>
      </c>
      <c r="V343" s="109">
        <v>0</v>
      </c>
    </row>
    <row r="344" spans="1:22" ht="15">
      <c r="A344" s="114"/>
      <c r="B344" s="120"/>
      <c r="C344" s="121"/>
      <c r="D344" s="121"/>
      <c r="E344" s="121"/>
      <c r="F344" s="126"/>
      <c r="G344" s="122" t="s">
        <v>265</v>
      </c>
      <c r="H344" s="125">
        <f>SUM('Kab Sbs'!H343+'Kab Bky'!H343+'Kab Ldk'!H343+'Kab Mpw'!H343+'Kab Sgu'!H343+'Kab Ktp'!H343+'Kab Stg'!H343+'Kab Khu'!H343+'Kab Skd'!H343+'Kot Ptk'!H343+'Kot Skw'!H343+'Kab Kbr'!H343+'Kab Kyu'!H343)</f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09">
        <v>0</v>
      </c>
      <c r="O344" s="109">
        <v>0</v>
      </c>
      <c r="P344" s="109">
        <v>0</v>
      </c>
      <c r="Q344" s="109">
        <v>0</v>
      </c>
      <c r="R344" s="109">
        <v>112</v>
      </c>
      <c r="S344" s="109">
        <v>0</v>
      </c>
      <c r="T344" s="109">
        <v>0</v>
      </c>
      <c r="V344" s="109">
        <v>0</v>
      </c>
    </row>
    <row r="345" spans="1:22" ht="15">
      <c r="A345" s="114"/>
      <c r="B345" s="120"/>
      <c r="C345" s="121"/>
      <c r="D345" s="121"/>
      <c r="E345" s="121"/>
      <c r="F345" s="126"/>
      <c r="G345" s="122" t="s">
        <v>266</v>
      </c>
      <c r="H345" s="125">
        <f>SUM('Kab Sbs'!H344+'Kab Bky'!H344+'Kab Ldk'!H344+'Kab Mpw'!H344+'Kab Sgu'!H344+'Kab Ktp'!H344+'Kab Stg'!H344+'Kab Khu'!H344+'Kab Skd'!H344+'Kot Ptk'!H344+'Kot Skw'!H344+'Kab Kbr'!H344+'Kab Kyu'!H344)</f>
        <v>3804590</v>
      </c>
      <c r="I345" s="125">
        <v>0</v>
      </c>
      <c r="J345" s="125">
        <v>283500</v>
      </c>
      <c r="K345" s="125">
        <v>0</v>
      </c>
      <c r="L345" s="125">
        <v>0</v>
      </c>
      <c r="M345" s="125">
        <v>0</v>
      </c>
      <c r="N345" s="109">
        <v>2911500</v>
      </c>
      <c r="O345" s="109">
        <v>0</v>
      </c>
      <c r="P345" s="109">
        <v>0</v>
      </c>
      <c r="Q345" s="109">
        <v>0</v>
      </c>
      <c r="R345" s="109">
        <v>0</v>
      </c>
      <c r="S345" s="109">
        <v>0</v>
      </c>
      <c r="T345" s="109">
        <v>0</v>
      </c>
      <c r="U345" s="109">
        <v>19667</v>
      </c>
      <c r="V345" s="109">
        <v>152250</v>
      </c>
    </row>
    <row r="346" spans="1:22" ht="15">
      <c r="A346" s="114"/>
      <c r="B346" s="120"/>
      <c r="C346" s="121"/>
      <c r="D346" s="121"/>
      <c r="E346" s="121"/>
      <c r="F346" s="126"/>
      <c r="G346" s="122" t="s">
        <v>267</v>
      </c>
      <c r="H346" s="125">
        <f>SUM('Kab Sbs'!H345+'Kab Bky'!H345+'Kab Ldk'!H345+'Kab Mpw'!H345+'Kab Sgu'!H345+'Kab Ktp'!H345+'Kab Stg'!H345+'Kab Khu'!H345+'Kab Skd'!H345+'Kot Ptk'!H345+'Kot Skw'!H345+'Kab Kbr'!H345+'Kab Kyu'!H345)</f>
        <v>0</v>
      </c>
      <c r="I346" s="125">
        <v>0</v>
      </c>
      <c r="J346" s="125">
        <v>0</v>
      </c>
      <c r="K346" s="125">
        <v>0</v>
      </c>
      <c r="L346" s="125">
        <v>0</v>
      </c>
      <c r="M346" s="125">
        <v>0</v>
      </c>
      <c r="N346" s="109">
        <v>0</v>
      </c>
      <c r="O346" s="109">
        <v>0</v>
      </c>
      <c r="P346" s="109">
        <v>0</v>
      </c>
      <c r="Q346" s="109">
        <v>0</v>
      </c>
      <c r="R346" s="109">
        <v>0</v>
      </c>
      <c r="S346" s="109">
        <v>39</v>
      </c>
      <c r="T346" s="109">
        <v>0</v>
      </c>
      <c r="U346" s="109">
        <v>18772</v>
      </c>
      <c r="V346" s="109">
        <v>0</v>
      </c>
    </row>
    <row r="347" spans="1:22" ht="15">
      <c r="A347" s="114"/>
      <c r="B347" s="120"/>
      <c r="C347" s="121"/>
      <c r="D347" s="121"/>
      <c r="E347" s="121"/>
      <c r="F347" s="126"/>
      <c r="G347" s="122" t="s">
        <v>268</v>
      </c>
      <c r="H347" s="125">
        <f>SUM('Kab Sbs'!H346+'Kab Bky'!H346+'Kab Ldk'!H346+'Kab Mpw'!H346+'Kab Sgu'!H346+'Kab Ktp'!H346+'Kab Stg'!H346+'Kab Khu'!H346+'Kab Skd'!H346+'Kot Ptk'!H346+'Kot Skw'!H346+'Kab Kbr'!H346+'Kab Kyu'!H346)</f>
        <v>0</v>
      </c>
      <c r="I347" s="125">
        <v>0</v>
      </c>
      <c r="J347" s="125">
        <v>0</v>
      </c>
      <c r="K347" s="125">
        <v>0</v>
      </c>
      <c r="L347" s="125">
        <v>0</v>
      </c>
      <c r="M347" s="125">
        <v>0</v>
      </c>
      <c r="N347" s="109">
        <v>0</v>
      </c>
      <c r="O347" s="109">
        <v>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 t="s">
        <v>560</v>
      </c>
      <c r="V347" s="109">
        <v>0</v>
      </c>
    </row>
    <row r="348" spans="1:22" ht="15">
      <c r="A348" s="114"/>
      <c r="B348" s="120"/>
      <c r="C348" s="121"/>
      <c r="D348" s="121"/>
      <c r="E348" s="121"/>
      <c r="F348" s="126"/>
      <c r="G348" s="122" t="s">
        <v>269</v>
      </c>
      <c r="H348" s="125">
        <f>SUM('Kab Sbs'!H347+'Kab Bky'!H347+'Kab Ldk'!H347+'Kab Mpw'!H347+'Kab Sgu'!H347+'Kab Ktp'!H347+'Kab Stg'!H347+'Kab Khu'!H347+'Kab Skd'!H347+'Kot Ptk'!H347+'Kot Skw'!H347+'Kab Kbr'!H347+'Kab Kyu'!H347)</f>
        <v>54250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09">
        <v>0</v>
      </c>
      <c r="O348" s="109">
        <v>0</v>
      </c>
      <c r="P348" s="109">
        <v>0</v>
      </c>
      <c r="Q348" s="109">
        <v>0</v>
      </c>
      <c r="R348" s="109">
        <v>0</v>
      </c>
      <c r="T348" s="109">
        <v>0</v>
      </c>
      <c r="U348" s="109">
        <v>95</v>
      </c>
      <c r="V348" s="109">
        <v>54250</v>
      </c>
    </row>
    <row r="349" spans="1:22" ht="15">
      <c r="A349" s="114"/>
      <c r="B349" s="120"/>
      <c r="C349" s="121"/>
      <c r="D349" s="121"/>
      <c r="E349" s="121"/>
      <c r="F349" s="126"/>
      <c r="G349" s="122" t="s">
        <v>270</v>
      </c>
      <c r="H349" s="125">
        <f>SUM('Kab Sbs'!H348+'Kab Bky'!H348+'Kab Ldk'!H348+'Kab Mpw'!H348+'Kab Sgu'!H348+'Kab Ktp'!H348+'Kab Stg'!H348+'Kab Khu'!H348+'Kab Skd'!H348+'Kot Ptk'!H348+'Kot Skw'!H348+'Kab Kbr'!H348+'Kab Kyu'!H348)</f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09">
        <v>0</v>
      </c>
      <c r="O349" s="109">
        <v>0</v>
      </c>
      <c r="P349" s="109">
        <v>0</v>
      </c>
      <c r="Q349" s="109">
        <v>0</v>
      </c>
      <c r="R349" s="109">
        <v>0</v>
      </c>
      <c r="T349" s="109">
        <v>0</v>
      </c>
      <c r="U349" s="109" t="s">
        <v>560</v>
      </c>
      <c r="V349" s="109">
        <v>0</v>
      </c>
    </row>
    <row r="350" spans="1:22" ht="15">
      <c r="A350" s="114"/>
      <c r="B350" s="120"/>
      <c r="C350" s="121"/>
      <c r="D350" s="121"/>
      <c r="E350" s="121"/>
      <c r="F350" s="126"/>
      <c r="G350" s="122" t="s">
        <v>271</v>
      </c>
      <c r="H350" s="125">
        <f>SUM('Kab Sbs'!H349+'Kab Bky'!H349+'Kab Ldk'!H349+'Kab Mpw'!H349+'Kab Sgu'!H349+'Kab Ktp'!H349+'Kab Stg'!H349+'Kab Khu'!H349+'Kab Skd'!H349+'Kot Ptk'!H349+'Kot Skw'!H349+'Kab Kbr'!H349+'Kab Kyu'!H349)</f>
        <v>7173820</v>
      </c>
      <c r="I350" s="125">
        <v>1165480</v>
      </c>
      <c r="J350" s="125">
        <v>323400</v>
      </c>
      <c r="K350" s="125">
        <v>231000</v>
      </c>
      <c r="L350" s="125">
        <v>0</v>
      </c>
      <c r="M350" s="125">
        <v>1611000</v>
      </c>
      <c r="N350" s="109">
        <v>0</v>
      </c>
      <c r="O350" s="109">
        <v>0</v>
      </c>
      <c r="P350" s="109">
        <v>0</v>
      </c>
      <c r="Q350" s="109">
        <v>821500</v>
      </c>
      <c r="R350" s="109">
        <v>0</v>
      </c>
      <c r="T350" s="109">
        <v>0</v>
      </c>
      <c r="U350" s="109">
        <v>289</v>
      </c>
      <c r="V350" s="109">
        <v>0</v>
      </c>
    </row>
    <row r="351" spans="1:22" ht="15">
      <c r="A351" s="114"/>
      <c r="B351" s="120"/>
      <c r="C351" s="121"/>
      <c r="D351" s="121"/>
      <c r="E351" s="121"/>
      <c r="F351" s="126"/>
      <c r="G351" s="122" t="s">
        <v>272</v>
      </c>
      <c r="H351" s="125">
        <f>SUM('Kab Sbs'!H350+'Kab Bky'!H350+'Kab Ldk'!H350+'Kab Mpw'!H350+'Kab Sgu'!H350+'Kab Ktp'!H350+'Kab Stg'!H350+'Kab Khu'!H350+'Kab Skd'!H350+'Kot Ptk'!H350+'Kot Skw'!H350+'Kab Kbr'!H350+'Kab Kyu'!H350)</f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09">
        <v>0</v>
      </c>
      <c r="O351" s="109">
        <v>0</v>
      </c>
      <c r="P351" s="109">
        <v>0</v>
      </c>
      <c r="Q351" s="109">
        <v>0</v>
      </c>
      <c r="R351" s="109">
        <v>0</v>
      </c>
      <c r="T351" s="109">
        <v>0</v>
      </c>
      <c r="U351" s="109">
        <v>23</v>
      </c>
      <c r="V351" s="109">
        <v>0</v>
      </c>
    </row>
    <row r="352" spans="1:22" ht="15">
      <c r="A352" s="114"/>
      <c r="B352" s="120"/>
      <c r="C352" s="121"/>
      <c r="D352" s="121"/>
      <c r="E352" s="121"/>
      <c r="F352" s="126"/>
      <c r="G352" s="122" t="s">
        <v>273</v>
      </c>
      <c r="H352" s="125">
        <f>SUM('Kab Sbs'!H351+'Kab Bky'!H351+'Kab Ldk'!H351+'Kab Mpw'!H351+'Kab Sgu'!H351+'Kab Ktp'!H351+'Kab Stg'!H351+'Kab Khu'!H351+'Kab Skd'!H351+'Kot Ptk'!H351+'Kot Skw'!H351+'Kab Kbr'!H351+'Kab Kyu'!H351)</f>
        <v>13536130</v>
      </c>
      <c r="I352" s="125">
        <v>834030</v>
      </c>
      <c r="J352" s="125">
        <v>773500</v>
      </c>
      <c r="K352" s="125">
        <v>0</v>
      </c>
      <c r="L352" s="125">
        <v>289200</v>
      </c>
      <c r="M352" s="125">
        <v>0</v>
      </c>
      <c r="N352" s="109">
        <v>4750600</v>
      </c>
      <c r="O352" s="109">
        <v>0</v>
      </c>
      <c r="P352" s="109">
        <v>14064000</v>
      </c>
      <c r="Q352" s="109">
        <v>0</v>
      </c>
      <c r="R352" s="109">
        <v>0</v>
      </c>
      <c r="T352" s="109">
        <v>209200</v>
      </c>
      <c r="U352" s="109">
        <v>938</v>
      </c>
      <c r="V352" s="109">
        <v>0</v>
      </c>
    </row>
    <row r="353" spans="1:22" ht="15">
      <c r="A353" s="114"/>
      <c r="B353" s="120"/>
      <c r="C353" s="121"/>
      <c r="D353" s="121"/>
      <c r="E353" s="121"/>
      <c r="F353" s="126"/>
      <c r="G353" s="122" t="s">
        <v>274</v>
      </c>
      <c r="H353" s="125">
        <f>SUM('Kab Sbs'!H352+'Kab Bky'!H352+'Kab Ldk'!H352+'Kab Mpw'!H352+'Kab Sgu'!H352+'Kab Ktp'!H352+'Kab Stg'!H352+'Kab Khu'!H352+'Kab Skd'!H352+'Kot Ptk'!H352+'Kot Skw'!H352+'Kab Kbr'!H352+'Kab Kyu'!H352)</f>
        <v>43869340</v>
      </c>
      <c r="I353" s="125">
        <v>771540</v>
      </c>
      <c r="J353" s="125">
        <v>0</v>
      </c>
      <c r="K353" s="125">
        <v>0</v>
      </c>
      <c r="L353" s="125">
        <v>0</v>
      </c>
      <c r="M353" s="125">
        <v>356000</v>
      </c>
      <c r="N353" s="109">
        <v>2644000</v>
      </c>
      <c r="O353" s="109">
        <v>2017100</v>
      </c>
      <c r="P353" s="109">
        <v>99232500</v>
      </c>
      <c r="Q353" s="109">
        <v>0</v>
      </c>
      <c r="R353" s="109">
        <v>0</v>
      </c>
      <c r="T353" s="109">
        <v>404800</v>
      </c>
      <c r="U353" s="109">
        <v>1469</v>
      </c>
      <c r="V353" s="109">
        <v>0</v>
      </c>
    </row>
    <row r="354" spans="1:22" ht="15">
      <c r="A354" s="114"/>
      <c r="B354" s="120"/>
      <c r="C354" s="121"/>
      <c r="D354" s="121"/>
      <c r="E354" s="121"/>
      <c r="F354" s="126"/>
      <c r="G354" s="122" t="s">
        <v>275</v>
      </c>
      <c r="H354" s="125">
        <f>SUM('Kab Sbs'!H353+'Kab Bky'!H353+'Kab Ldk'!H353+'Kab Mpw'!H353+'Kab Sgu'!H353+'Kab Ktp'!H353+'Kab Stg'!H353+'Kab Khu'!H353+'Kab Skd'!H353+'Kot Ptk'!H353+'Kot Skw'!H353+'Kab Kbr'!H353+'Kab Kyu'!H353)</f>
        <v>824000</v>
      </c>
      <c r="I354" s="125">
        <v>0</v>
      </c>
      <c r="J354" s="125">
        <v>0</v>
      </c>
      <c r="K354" s="125">
        <v>0</v>
      </c>
      <c r="L354" s="125">
        <v>0</v>
      </c>
      <c r="M354" s="125">
        <v>0</v>
      </c>
      <c r="N354" s="109">
        <v>0</v>
      </c>
      <c r="O354" s="109">
        <v>824000</v>
      </c>
      <c r="P354" s="109">
        <v>0</v>
      </c>
      <c r="Q354" s="109">
        <v>0</v>
      </c>
      <c r="R354" s="109">
        <v>0</v>
      </c>
      <c r="T354" s="109">
        <v>0</v>
      </c>
      <c r="U354" s="109" t="s">
        <v>560</v>
      </c>
      <c r="V354" s="109">
        <v>0</v>
      </c>
    </row>
    <row r="355" spans="1:22" ht="15">
      <c r="A355" s="114"/>
      <c r="B355" s="120"/>
      <c r="C355" s="121"/>
      <c r="D355" s="121"/>
      <c r="E355" s="121"/>
      <c r="F355" s="126"/>
      <c r="G355" s="122" t="s">
        <v>276</v>
      </c>
      <c r="H355" s="125">
        <f>SUM('Kab Sbs'!H354+'Kab Bky'!H354+'Kab Ldk'!H354+'Kab Mpw'!H354+'Kab Sgu'!H354+'Kab Ktp'!H354+'Kab Stg'!H354+'Kab Khu'!H354+'Kab Skd'!H354+'Kot Ptk'!H354+'Kot Skw'!H354+'Kab Kbr'!H354+'Kab Kyu'!H354)</f>
        <v>59392320</v>
      </c>
      <c r="I355" s="125">
        <v>1060720</v>
      </c>
      <c r="J355" s="125">
        <v>338500</v>
      </c>
      <c r="K355" s="125">
        <v>0</v>
      </c>
      <c r="L355" s="125">
        <v>0</v>
      </c>
      <c r="M355" s="125">
        <v>647500</v>
      </c>
      <c r="N355" s="109">
        <v>6758500</v>
      </c>
      <c r="O355" s="109">
        <v>1389500</v>
      </c>
      <c r="P355" s="109">
        <v>92972000</v>
      </c>
      <c r="Q355" s="109">
        <v>0</v>
      </c>
      <c r="R355" s="109">
        <v>0</v>
      </c>
      <c r="T355" s="109">
        <v>216650</v>
      </c>
      <c r="U355" s="109">
        <v>549</v>
      </c>
      <c r="V355" s="109">
        <v>0</v>
      </c>
    </row>
    <row r="356" spans="1:22" ht="15">
      <c r="A356" s="114"/>
      <c r="B356" s="120"/>
      <c r="C356" s="121"/>
      <c r="D356" s="121"/>
      <c r="E356" s="121"/>
      <c r="F356" s="126"/>
      <c r="G356" s="122" t="s">
        <v>277</v>
      </c>
      <c r="H356" s="125">
        <f>SUM('Kab Sbs'!H355+'Kab Bky'!H355+'Kab Ldk'!H355+'Kab Mpw'!H355+'Kab Sgu'!H355+'Kab Ktp'!H355+'Kab Stg'!H355+'Kab Khu'!H355+'Kab Skd'!H355+'Kot Ptk'!H355+'Kot Skw'!H355+'Kab Kbr'!H355+'Kab Kyu'!H355)</f>
        <v>7731870</v>
      </c>
      <c r="I356" s="125">
        <v>327420</v>
      </c>
      <c r="J356" s="125">
        <v>409500</v>
      </c>
      <c r="K356" s="125">
        <v>0</v>
      </c>
      <c r="L356" s="125">
        <v>0</v>
      </c>
      <c r="M356" s="125">
        <v>644000</v>
      </c>
      <c r="N356" s="109">
        <v>3621200</v>
      </c>
      <c r="O356" s="109">
        <v>431250</v>
      </c>
      <c r="P356" s="109">
        <v>0</v>
      </c>
      <c r="Q356" s="109">
        <v>0</v>
      </c>
      <c r="R356" s="109">
        <v>0</v>
      </c>
      <c r="T356" s="109">
        <v>44400</v>
      </c>
      <c r="U356" s="109">
        <v>140</v>
      </c>
      <c r="V356" s="109">
        <v>1249600</v>
      </c>
    </row>
    <row r="357" spans="1:22" ht="15">
      <c r="A357" s="114"/>
      <c r="B357" s="120"/>
      <c r="C357" s="121"/>
      <c r="D357" s="121"/>
      <c r="E357" s="121"/>
      <c r="F357" s="126"/>
      <c r="G357" s="122" t="s">
        <v>278</v>
      </c>
      <c r="H357" s="125">
        <f>SUM('Kab Sbs'!H356+'Kab Bky'!H356+'Kab Ldk'!H356+'Kab Mpw'!H356+'Kab Sgu'!H356+'Kab Ktp'!H356+'Kab Stg'!H356+'Kab Khu'!H356+'Kab Skd'!H356+'Kot Ptk'!H356+'Kot Skw'!H356+'Kab Kbr'!H356+'Kab Kyu'!H356)</f>
        <v>0</v>
      </c>
      <c r="I357" s="125">
        <v>0</v>
      </c>
      <c r="J357" s="125">
        <v>0</v>
      </c>
      <c r="K357" s="125">
        <v>0</v>
      </c>
      <c r="L357" s="125">
        <v>0</v>
      </c>
      <c r="M357" s="125">
        <v>0</v>
      </c>
      <c r="N357" s="109">
        <v>0</v>
      </c>
      <c r="O357" s="109">
        <v>0</v>
      </c>
      <c r="P357" s="109">
        <v>0</v>
      </c>
      <c r="Q357" s="109">
        <v>0</v>
      </c>
      <c r="R357" s="109">
        <v>244</v>
      </c>
      <c r="T357" s="109">
        <v>0</v>
      </c>
      <c r="U357" s="109" t="s">
        <v>560</v>
      </c>
      <c r="V357" s="109">
        <v>0</v>
      </c>
    </row>
    <row r="358" spans="1:22" ht="15">
      <c r="A358" s="114"/>
      <c r="B358" s="120"/>
      <c r="C358" s="121"/>
      <c r="D358" s="121"/>
      <c r="E358" s="121"/>
      <c r="F358" s="126"/>
      <c r="G358" s="122" t="s">
        <v>279</v>
      </c>
      <c r="H358" s="125">
        <f>SUM('Kab Sbs'!H357+'Kab Bky'!H357+'Kab Ldk'!H357+'Kab Mpw'!H357+'Kab Sgu'!H357+'Kab Ktp'!H357+'Kab Stg'!H357+'Kab Khu'!H357+'Kab Skd'!H357+'Kot Ptk'!H357+'Kot Skw'!H357+'Kab Kbr'!H357+'Kab Kyu'!H357)</f>
        <v>13615170</v>
      </c>
      <c r="I358" s="125">
        <v>1056320</v>
      </c>
      <c r="J358" s="125">
        <v>23800</v>
      </c>
      <c r="K358" s="125">
        <v>0</v>
      </c>
      <c r="L358" s="125">
        <v>486000</v>
      </c>
      <c r="M358" s="125">
        <v>948500</v>
      </c>
      <c r="N358" s="109">
        <v>8535300</v>
      </c>
      <c r="O358" s="109">
        <v>1731250</v>
      </c>
      <c r="P358" s="109">
        <v>0</v>
      </c>
      <c r="Q358" s="109">
        <v>0</v>
      </c>
      <c r="R358" s="109">
        <v>0</v>
      </c>
      <c r="T358" s="109">
        <v>72200</v>
      </c>
      <c r="U358" s="109">
        <v>830</v>
      </c>
      <c r="V358" s="109">
        <v>1320000</v>
      </c>
    </row>
    <row r="359" spans="1:22" ht="15">
      <c r="A359" s="114"/>
      <c r="B359" s="120"/>
      <c r="C359" s="121"/>
      <c r="D359" s="121"/>
      <c r="E359" s="121"/>
      <c r="F359" s="126"/>
      <c r="G359" s="122" t="s">
        <v>280</v>
      </c>
      <c r="H359" s="125">
        <f>SUM('Kab Sbs'!H358+'Kab Bky'!H358+'Kab Ldk'!H358+'Kab Mpw'!H358+'Kab Sgu'!H358+'Kab Ktp'!H358+'Kab Stg'!H358+'Kab Khu'!H358+'Kab Skd'!H358+'Kot Ptk'!H358+'Kot Skw'!H358+'Kab Kbr'!H358+'Kab Kyu'!H358)</f>
        <v>696100</v>
      </c>
      <c r="I359" s="125">
        <v>300000</v>
      </c>
      <c r="J359" s="125">
        <v>0</v>
      </c>
      <c r="K359" s="125">
        <v>0</v>
      </c>
      <c r="L359" s="125">
        <v>0</v>
      </c>
      <c r="M359" s="125">
        <v>0</v>
      </c>
      <c r="N359" s="109">
        <v>0</v>
      </c>
      <c r="O359" s="109">
        <v>0</v>
      </c>
      <c r="P359" s="109">
        <v>0</v>
      </c>
      <c r="Q359" s="109">
        <v>0</v>
      </c>
      <c r="R359" s="109">
        <v>0</v>
      </c>
      <c r="T359" s="109">
        <v>0</v>
      </c>
      <c r="U359" s="109" t="s">
        <v>560</v>
      </c>
      <c r="V359" s="109">
        <v>0</v>
      </c>
    </row>
    <row r="360" spans="1:22" ht="15">
      <c r="A360" s="114"/>
      <c r="B360" s="120"/>
      <c r="C360" s="121"/>
      <c r="D360" s="121"/>
      <c r="E360" s="121"/>
      <c r="F360" s="126"/>
      <c r="G360" s="122" t="s">
        <v>281</v>
      </c>
      <c r="H360" s="125">
        <f>SUM('Kab Sbs'!H359+'Kab Bky'!H359+'Kab Ldk'!H359+'Kab Mpw'!H359+'Kab Sgu'!H359+'Kab Ktp'!H359+'Kab Stg'!H359+'Kab Khu'!H359+'Kab Skd'!H359+'Kot Ptk'!H359+'Kot Skw'!H359+'Kab Kbr'!H359+'Kab Kyu'!H359)</f>
        <v>0</v>
      </c>
      <c r="I360" s="125">
        <v>0</v>
      </c>
      <c r="J360" s="125">
        <v>0</v>
      </c>
      <c r="K360" s="125">
        <v>0</v>
      </c>
      <c r="L360" s="125">
        <v>0</v>
      </c>
      <c r="M360" s="125">
        <v>0</v>
      </c>
      <c r="N360" s="109">
        <v>0</v>
      </c>
      <c r="O360" s="109">
        <v>0</v>
      </c>
      <c r="P360" s="109">
        <v>0</v>
      </c>
      <c r="Q360" s="109">
        <v>0</v>
      </c>
      <c r="R360" s="109">
        <v>0</v>
      </c>
      <c r="T360" s="109">
        <v>0</v>
      </c>
      <c r="U360" s="109">
        <v>1604</v>
      </c>
      <c r="V360" s="109">
        <v>0</v>
      </c>
    </row>
    <row r="361" spans="1:22" ht="15">
      <c r="A361" s="114"/>
      <c r="B361" s="120"/>
      <c r="C361" s="121"/>
      <c r="D361" s="121"/>
      <c r="E361" s="121"/>
      <c r="F361" s="126"/>
      <c r="G361" s="122" t="s">
        <v>282</v>
      </c>
      <c r="H361" s="125">
        <f>SUM('Kab Sbs'!H360+'Kab Bky'!H360+'Kab Ldk'!H360+'Kab Mpw'!H360+'Kab Sgu'!H360+'Kab Ktp'!H360+'Kab Stg'!H360+'Kab Khu'!H360+'Kab Skd'!H360+'Kot Ptk'!H360+'Kot Skw'!H360+'Kab Kbr'!H360+'Kab Kyu'!H360)</f>
        <v>134579385</v>
      </c>
      <c r="I361" s="125">
        <v>627020</v>
      </c>
      <c r="J361" s="125">
        <v>232600</v>
      </c>
      <c r="K361" s="125">
        <v>543250</v>
      </c>
      <c r="L361" s="125">
        <v>972800</v>
      </c>
      <c r="M361" s="125">
        <v>1560000</v>
      </c>
      <c r="N361" s="109">
        <v>6816600</v>
      </c>
      <c r="O361" s="109">
        <v>2127000</v>
      </c>
      <c r="P361" s="109">
        <v>240704750</v>
      </c>
      <c r="Q361" s="109">
        <v>707000</v>
      </c>
      <c r="R361" s="109">
        <v>0</v>
      </c>
      <c r="T361" s="109">
        <v>510000</v>
      </c>
      <c r="U361" s="109" t="s">
        <v>560</v>
      </c>
      <c r="V361" s="109">
        <v>201000</v>
      </c>
    </row>
    <row r="362" spans="1:22" ht="15">
      <c r="A362" s="114"/>
      <c r="B362" s="120"/>
      <c r="C362" s="121"/>
      <c r="D362" s="121"/>
      <c r="E362" s="121"/>
      <c r="F362" s="126"/>
      <c r="G362" s="122" t="s">
        <v>283</v>
      </c>
      <c r="H362" s="125">
        <f>SUM('Kab Sbs'!H361+'Kab Bky'!H361+'Kab Ldk'!H361+'Kab Mpw'!H361+'Kab Sgu'!H361+'Kab Ktp'!H361+'Kab Stg'!H361+'Kab Khu'!H361+'Kab Skd'!H361+'Kot Ptk'!H361+'Kot Skw'!H361+'Kab Kbr'!H361+'Kab Kyu'!H361)</f>
        <v>0</v>
      </c>
      <c r="I362" s="125">
        <v>0</v>
      </c>
      <c r="J362" s="125">
        <v>0</v>
      </c>
      <c r="K362" s="125">
        <v>0</v>
      </c>
      <c r="L362" s="125">
        <v>0</v>
      </c>
      <c r="M362" s="125">
        <v>0</v>
      </c>
      <c r="N362" s="109">
        <v>0</v>
      </c>
      <c r="O362" s="109">
        <v>0</v>
      </c>
      <c r="P362" s="109">
        <v>0</v>
      </c>
      <c r="Q362" s="109">
        <v>0</v>
      </c>
      <c r="R362" s="109">
        <v>0</v>
      </c>
      <c r="T362" s="109">
        <v>0</v>
      </c>
      <c r="U362" s="109">
        <v>276</v>
      </c>
      <c r="V362" s="109">
        <v>0</v>
      </c>
    </row>
    <row r="363" spans="1:22" ht="15">
      <c r="A363" s="114"/>
      <c r="B363" s="120"/>
      <c r="C363" s="121"/>
      <c r="D363" s="121"/>
      <c r="E363" s="121"/>
      <c r="F363" s="126"/>
      <c r="G363" s="122" t="s">
        <v>284</v>
      </c>
      <c r="H363" s="125">
        <f>SUM('Kab Sbs'!H362+'Kab Bky'!H362+'Kab Ldk'!H362+'Kab Mpw'!H362+'Kab Sgu'!H362+'Kab Ktp'!H362+'Kab Stg'!H362+'Kab Khu'!H362+'Kab Skd'!H362+'Kot Ptk'!H362+'Kot Skw'!H362+'Kab Kbr'!H362+'Kab Kyu'!H362)</f>
        <v>2205700</v>
      </c>
      <c r="I363" s="125">
        <v>0</v>
      </c>
      <c r="J363" s="125">
        <v>0</v>
      </c>
      <c r="K363" s="125">
        <v>0</v>
      </c>
      <c r="L363" s="125">
        <v>1742500</v>
      </c>
      <c r="M363" s="125">
        <v>0</v>
      </c>
      <c r="N363" s="109">
        <v>2205700</v>
      </c>
      <c r="O363" s="109">
        <v>0</v>
      </c>
      <c r="P363" s="109">
        <v>0</v>
      </c>
      <c r="Q363" s="109">
        <v>0</v>
      </c>
      <c r="R363" s="109">
        <v>0</v>
      </c>
      <c r="T363" s="109">
        <v>0</v>
      </c>
      <c r="U363" s="109">
        <v>200</v>
      </c>
      <c r="V363" s="109">
        <v>0</v>
      </c>
    </row>
    <row r="364" spans="1:22" ht="15">
      <c r="A364" s="114"/>
      <c r="B364" s="120"/>
      <c r="C364" s="121"/>
      <c r="D364" s="121"/>
      <c r="E364" s="121"/>
      <c r="F364" s="126"/>
      <c r="G364" s="122" t="s">
        <v>208</v>
      </c>
      <c r="H364" s="125">
        <f>SUM('Kab Sbs'!H363+'Kab Bky'!H363+'Kab Ldk'!H363+'Kab Mpw'!H363+'Kab Sgu'!H363+'Kab Ktp'!H363+'Kab Stg'!H363+'Kab Khu'!H363+'Kab Skd'!H363+'Kot Ptk'!H363+'Kot Skw'!H363+'Kab Kbr'!H363+'Kab Kyu'!H363)</f>
        <v>223953580</v>
      </c>
      <c r="I364" s="125">
        <v>613240</v>
      </c>
      <c r="J364" s="125">
        <v>544400</v>
      </c>
      <c r="K364" s="125">
        <v>1025800</v>
      </c>
      <c r="L364" s="125">
        <v>0</v>
      </c>
      <c r="M364" s="125">
        <v>10560000</v>
      </c>
      <c r="N364" s="109">
        <v>11530200</v>
      </c>
      <c r="O364" s="109">
        <v>2428280</v>
      </c>
      <c r="P364" s="109">
        <v>383447000</v>
      </c>
      <c r="Q364" s="109">
        <v>1444200</v>
      </c>
      <c r="R364" s="109">
        <v>0</v>
      </c>
      <c r="T364" s="109">
        <v>654000</v>
      </c>
      <c r="U364" s="109">
        <v>38</v>
      </c>
      <c r="V364" s="109">
        <v>2393700</v>
      </c>
    </row>
    <row r="365" spans="1:22" ht="15">
      <c r="A365" s="114"/>
      <c r="B365" s="120"/>
      <c r="C365" s="121"/>
      <c r="D365" s="121"/>
      <c r="E365" s="121"/>
      <c r="F365" s="126" t="s">
        <v>285</v>
      </c>
      <c r="G365" s="122" t="s">
        <v>286</v>
      </c>
      <c r="H365" s="125">
        <f>SUM('Kab Sbs'!H364+'Kab Bky'!H364+'Kab Ldk'!H364+'Kab Mpw'!H364+'Kab Sgu'!H364+'Kab Ktp'!H364+'Kab Stg'!H364+'Kab Khu'!H364+'Kab Skd'!H364+'Kot Ptk'!H364+'Kot Skw'!H364+'Kab Kbr'!H364+'Kab Kyu'!H364)</f>
        <v>189000</v>
      </c>
      <c r="I365" s="125">
        <v>0</v>
      </c>
      <c r="J365" s="125">
        <v>189000</v>
      </c>
      <c r="K365" s="125">
        <v>0</v>
      </c>
      <c r="L365" s="125">
        <v>1258200</v>
      </c>
      <c r="M365" s="125">
        <v>0</v>
      </c>
      <c r="N365" s="109">
        <v>0</v>
      </c>
      <c r="O365" s="109">
        <v>0</v>
      </c>
      <c r="P365" s="109">
        <v>0</v>
      </c>
      <c r="Q365" s="109">
        <v>0</v>
      </c>
      <c r="R365" s="109">
        <v>0</v>
      </c>
      <c r="T365" s="109">
        <v>0</v>
      </c>
      <c r="U365" s="109" t="s">
        <v>560</v>
      </c>
      <c r="V365" s="109">
        <v>0</v>
      </c>
    </row>
    <row r="366" spans="1:22" ht="15">
      <c r="A366" s="114"/>
      <c r="B366" s="120"/>
      <c r="C366" s="121"/>
      <c r="D366" s="121"/>
      <c r="E366" s="121"/>
      <c r="F366" s="126"/>
      <c r="G366" s="122" t="s">
        <v>287</v>
      </c>
      <c r="H366" s="125">
        <f>SUM('Kab Sbs'!H365+'Kab Bky'!H365+'Kab Ldk'!H365+'Kab Mpw'!H365+'Kab Sgu'!H365+'Kab Ktp'!H365+'Kab Stg'!H365+'Kab Khu'!H365+'Kab Skd'!H365+'Kot Ptk'!H365+'Kot Skw'!H365+'Kab Kbr'!H365+'Kab Kyu'!H365)</f>
        <v>25596850</v>
      </c>
      <c r="I366" s="125">
        <v>5924000</v>
      </c>
      <c r="J366" s="125">
        <v>311500</v>
      </c>
      <c r="K366" s="125">
        <v>0</v>
      </c>
      <c r="L366" s="125">
        <v>0</v>
      </c>
      <c r="M366" s="125">
        <v>487200</v>
      </c>
      <c r="N366" s="109">
        <v>7182600</v>
      </c>
      <c r="O366" s="109">
        <v>175700</v>
      </c>
      <c r="P366" s="109">
        <v>0</v>
      </c>
      <c r="Q366" s="109">
        <v>0</v>
      </c>
      <c r="R366" s="109">
        <v>0</v>
      </c>
      <c r="T366" s="109">
        <v>46150</v>
      </c>
      <c r="U366" s="109" t="s">
        <v>560</v>
      </c>
      <c r="V366" s="109">
        <v>6815900</v>
      </c>
    </row>
    <row r="367" spans="1:22" ht="15">
      <c r="A367" s="114"/>
      <c r="B367" s="120"/>
      <c r="C367" s="121"/>
      <c r="D367" s="121"/>
      <c r="E367" s="121"/>
      <c r="F367" s="126"/>
      <c r="G367" s="122" t="s">
        <v>288</v>
      </c>
      <c r="H367" s="125">
        <f>SUM('Kab Sbs'!H366+'Kab Bky'!H366+'Kab Ldk'!H366+'Kab Mpw'!H366+'Kab Sgu'!H366+'Kab Ktp'!H366+'Kab Stg'!H366+'Kab Khu'!H366+'Kab Skd'!H366+'Kot Ptk'!H366+'Kot Skw'!H366+'Kab Kbr'!H366+'Kab Kyu'!H366)</f>
        <v>891000</v>
      </c>
      <c r="I367" s="125">
        <v>0</v>
      </c>
      <c r="J367" s="125">
        <v>235600</v>
      </c>
      <c r="K367" s="125">
        <v>0</v>
      </c>
      <c r="L367" s="125">
        <v>0</v>
      </c>
      <c r="M367" s="125">
        <v>0</v>
      </c>
      <c r="N367" s="109">
        <v>0</v>
      </c>
      <c r="O367" s="109">
        <v>315000</v>
      </c>
      <c r="P367" s="109">
        <v>0</v>
      </c>
      <c r="Q367" s="109">
        <v>0</v>
      </c>
      <c r="R367" s="109">
        <v>0</v>
      </c>
      <c r="T367" s="109">
        <v>0</v>
      </c>
      <c r="U367" s="109" t="s">
        <v>560</v>
      </c>
      <c r="V367" s="109">
        <v>0</v>
      </c>
    </row>
    <row r="368" spans="1:22" ht="15">
      <c r="A368" s="114"/>
      <c r="B368" s="120"/>
      <c r="C368" s="121"/>
      <c r="D368" s="121"/>
      <c r="E368" s="121"/>
      <c r="F368" s="126"/>
      <c r="G368" s="122" t="s">
        <v>289</v>
      </c>
      <c r="H368" s="125">
        <f>SUM('Kab Sbs'!H367+'Kab Bky'!H367+'Kab Ldk'!H367+'Kab Mpw'!H367+'Kab Sgu'!H367+'Kab Ktp'!H367+'Kab Stg'!H367+'Kab Khu'!H367+'Kab Skd'!H367+'Kot Ptk'!H367+'Kot Skw'!H367+'Kab Kbr'!H367+'Kab Kyu'!H367)</f>
        <v>4397940</v>
      </c>
      <c r="I368" s="125">
        <v>907040</v>
      </c>
      <c r="J368" s="125">
        <v>167100</v>
      </c>
      <c r="K368" s="125">
        <v>0</v>
      </c>
      <c r="L368" s="125">
        <v>0</v>
      </c>
      <c r="M368" s="125">
        <v>0</v>
      </c>
      <c r="N368" s="109">
        <v>0</v>
      </c>
      <c r="O368" s="109">
        <v>0</v>
      </c>
      <c r="P368" s="109">
        <v>0</v>
      </c>
      <c r="Q368" s="109">
        <v>0</v>
      </c>
      <c r="R368" s="109">
        <v>0</v>
      </c>
      <c r="T368" s="109">
        <v>65700</v>
      </c>
      <c r="U368" s="109">
        <v>666</v>
      </c>
      <c r="V368" s="109">
        <v>1810000</v>
      </c>
    </row>
    <row r="369" spans="1:22" ht="15">
      <c r="A369" s="114"/>
      <c r="B369" s="120"/>
      <c r="C369" s="121"/>
      <c r="D369" s="121"/>
      <c r="E369" s="121"/>
      <c r="F369" s="126" t="s">
        <v>290</v>
      </c>
      <c r="G369" s="122" t="s">
        <v>228</v>
      </c>
      <c r="H369" s="125">
        <f>SUM('Kab Sbs'!H368+'Kab Bky'!H368+'Kab Ldk'!H368+'Kab Mpw'!H368+'Kab Sgu'!H368+'Kab Ktp'!H368+'Kab Stg'!H368+'Kab Khu'!H368+'Kab Skd'!H368+'Kot Ptk'!H368+'Kot Skw'!H368+'Kab Kbr'!H368+'Kab Kyu'!H368)</f>
        <v>0</v>
      </c>
      <c r="I369" s="125">
        <v>0</v>
      </c>
      <c r="J369" s="125">
        <v>0</v>
      </c>
      <c r="K369" s="125">
        <v>0</v>
      </c>
      <c r="L369" s="125">
        <v>0</v>
      </c>
      <c r="M369" s="125">
        <v>0</v>
      </c>
      <c r="N369" s="109">
        <v>0</v>
      </c>
      <c r="O369" s="109">
        <v>0</v>
      </c>
      <c r="P369" s="109">
        <v>0</v>
      </c>
      <c r="Q369" s="109">
        <v>0</v>
      </c>
      <c r="R369" s="109">
        <v>0</v>
      </c>
      <c r="T369" s="109">
        <v>0</v>
      </c>
      <c r="V369" s="109">
        <v>0</v>
      </c>
    </row>
    <row r="370" spans="1:22" ht="15">
      <c r="A370" s="114"/>
      <c r="B370" s="120"/>
      <c r="C370" s="121"/>
      <c r="D370" s="121"/>
      <c r="E370" s="121"/>
      <c r="F370" s="126"/>
      <c r="G370" s="122" t="s">
        <v>291</v>
      </c>
      <c r="H370" s="125">
        <f>SUM('Kab Sbs'!H369+'Kab Bky'!H369+'Kab Ldk'!H369+'Kab Mpw'!H369+'Kab Sgu'!H369+'Kab Ktp'!H369+'Kab Stg'!H369+'Kab Khu'!H369+'Kab Skd'!H369+'Kot Ptk'!H369+'Kot Skw'!H369+'Kab Kbr'!H369+'Kab Kyu'!H369)</f>
        <v>0</v>
      </c>
      <c r="I370" s="125">
        <v>0</v>
      </c>
      <c r="J370" s="125">
        <v>0</v>
      </c>
      <c r="K370" s="125">
        <v>0</v>
      </c>
      <c r="L370" s="125">
        <v>0</v>
      </c>
      <c r="M370" s="125">
        <v>0</v>
      </c>
      <c r="N370" s="109">
        <v>0</v>
      </c>
      <c r="O370" s="109">
        <v>0</v>
      </c>
      <c r="P370" s="109">
        <v>0</v>
      </c>
      <c r="Q370" s="109">
        <v>0</v>
      </c>
      <c r="R370" s="109">
        <v>0</v>
      </c>
      <c r="T370" s="109">
        <v>0</v>
      </c>
      <c r="U370" s="109" t="s">
        <v>560</v>
      </c>
      <c r="V370" s="109">
        <v>0</v>
      </c>
    </row>
    <row r="371" spans="1:22" ht="15">
      <c r="A371" s="114"/>
      <c r="B371" s="120"/>
      <c r="C371" s="121"/>
      <c r="D371" s="121"/>
      <c r="E371" s="121"/>
      <c r="F371" s="126"/>
      <c r="G371" s="122" t="s">
        <v>119</v>
      </c>
      <c r="H371" s="125">
        <f>SUM('Kab Sbs'!H370+'Kab Bky'!H370+'Kab Ldk'!H370+'Kab Mpw'!H370+'Kab Sgu'!H370+'Kab Ktp'!H370+'Kab Stg'!H370+'Kab Khu'!H370+'Kab Skd'!H370+'Kot Ptk'!H370+'Kot Skw'!H370+'Kab Kbr'!H370+'Kab Kyu'!H370)</f>
        <v>0</v>
      </c>
      <c r="I371" s="125">
        <v>0</v>
      </c>
      <c r="J371" s="125">
        <v>0</v>
      </c>
      <c r="K371" s="125">
        <v>0</v>
      </c>
      <c r="L371" s="125">
        <v>0</v>
      </c>
      <c r="M371" s="125">
        <v>0</v>
      </c>
      <c r="N371" s="109">
        <v>0</v>
      </c>
      <c r="O371" s="109">
        <v>0</v>
      </c>
      <c r="P371" s="109">
        <v>0</v>
      </c>
      <c r="Q371" s="109">
        <v>0</v>
      </c>
      <c r="R371" s="109">
        <v>0</v>
      </c>
      <c r="T371" s="109">
        <v>0</v>
      </c>
      <c r="U371" s="109" t="s">
        <v>560</v>
      </c>
      <c r="V371" s="109">
        <v>0</v>
      </c>
    </row>
    <row r="372" spans="1:22" ht="15">
      <c r="A372" s="114"/>
      <c r="B372" s="120"/>
      <c r="C372" s="121"/>
      <c r="D372" s="121"/>
      <c r="E372" s="121"/>
      <c r="F372" s="126" t="s">
        <v>292</v>
      </c>
      <c r="G372" s="122" t="s">
        <v>293</v>
      </c>
      <c r="H372" s="125">
        <f>SUM('Kab Sbs'!H371+'Kab Bky'!H371+'Kab Ldk'!H371+'Kab Mpw'!H371+'Kab Sgu'!H371+'Kab Ktp'!H371+'Kab Stg'!H371+'Kab Khu'!H371+'Kab Skd'!H371+'Kot Ptk'!H371+'Kot Skw'!H371+'Kab Kbr'!H371+'Kab Kyu'!H371)</f>
        <v>0</v>
      </c>
      <c r="I372" s="125">
        <v>0</v>
      </c>
      <c r="J372" s="125">
        <v>0</v>
      </c>
      <c r="K372" s="125">
        <v>0</v>
      </c>
      <c r="L372" s="125">
        <v>0</v>
      </c>
      <c r="M372" s="125">
        <v>0</v>
      </c>
      <c r="N372" s="109">
        <v>0</v>
      </c>
      <c r="O372" s="109">
        <v>0</v>
      </c>
      <c r="P372" s="109">
        <v>0</v>
      </c>
      <c r="Q372" s="109">
        <v>0</v>
      </c>
      <c r="R372" s="109">
        <v>0</v>
      </c>
      <c r="T372" s="109">
        <v>0</v>
      </c>
      <c r="U372" s="109">
        <v>967</v>
      </c>
      <c r="V372" s="109">
        <v>0</v>
      </c>
    </row>
    <row r="373" spans="1:22" ht="15">
      <c r="A373" s="114"/>
      <c r="B373" s="120"/>
      <c r="C373" s="121"/>
      <c r="D373" s="121"/>
      <c r="E373" s="121"/>
      <c r="F373" s="126"/>
      <c r="G373" s="122" t="s">
        <v>294</v>
      </c>
      <c r="H373" s="125">
        <f>SUM('Kab Sbs'!H372+'Kab Bky'!H372+'Kab Ldk'!H372+'Kab Mpw'!H372+'Kab Sgu'!H372+'Kab Ktp'!H372+'Kab Stg'!H372+'Kab Khu'!H372+'Kab Skd'!H372+'Kot Ptk'!H372+'Kot Skw'!H372+'Kab Kbr'!H372+'Kab Kyu'!H372)</f>
        <v>0</v>
      </c>
      <c r="I373" s="125">
        <v>0</v>
      </c>
      <c r="J373" s="125">
        <v>0</v>
      </c>
      <c r="K373" s="125">
        <v>0</v>
      </c>
      <c r="L373" s="125">
        <v>0</v>
      </c>
      <c r="M373" s="125">
        <v>0</v>
      </c>
      <c r="N373" s="109">
        <v>0</v>
      </c>
      <c r="O373" s="109">
        <v>0</v>
      </c>
      <c r="P373" s="109">
        <v>0</v>
      </c>
      <c r="Q373" s="109">
        <v>0</v>
      </c>
      <c r="R373" s="109">
        <v>0</v>
      </c>
      <c r="T373" s="109">
        <v>0</v>
      </c>
      <c r="U373" s="109" t="s">
        <v>560</v>
      </c>
      <c r="V373" s="109">
        <v>0</v>
      </c>
    </row>
    <row r="374" spans="1:22" ht="15">
      <c r="A374" s="114"/>
      <c r="B374" s="120"/>
      <c r="C374" s="121"/>
      <c r="D374" s="121"/>
      <c r="E374" s="121"/>
      <c r="F374" s="126"/>
      <c r="G374" s="122" t="s">
        <v>295</v>
      </c>
      <c r="H374" s="125">
        <f>SUM('Kab Sbs'!H373+'Kab Bky'!H373+'Kab Ldk'!H373+'Kab Mpw'!H373+'Kab Sgu'!H373+'Kab Ktp'!H373+'Kab Stg'!H373+'Kab Khu'!H373+'Kab Skd'!H373+'Kot Ptk'!H373+'Kot Skw'!H373+'Kab Kbr'!H373+'Kab Kyu'!H373)</f>
        <v>0</v>
      </c>
      <c r="I374" s="125">
        <v>0</v>
      </c>
      <c r="J374" s="125">
        <v>0</v>
      </c>
      <c r="K374" s="125">
        <v>0</v>
      </c>
      <c r="L374" s="125"/>
      <c r="M374" s="125">
        <v>0</v>
      </c>
      <c r="N374" s="109">
        <v>0</v>
      </c>
      <c r="O374" s="109">
        <v>0</v>
      </c>
      <c r="P374" s="109">
        <v>0</v>
      </c>
      <c r="Q374" s="109">
        <v>0</v>
      </c>
      <c r="R374" s="109">
        <v>0</v>
      </c>
      <c r="T374" s="109">
        <v>0</v>
      </c>
      <c r="U374" s="109">
        <v>11</v>
      </c>
      <c r="V374" s="109">
        <v>0</v>
      </c>
    </row>
    <row r="375" spans="1:22" ht="15">
      <c r="A375" s="114"/>
      <c r="B375" s="120"/>
      <c r="C375" s="121"/>
      <c r="D375" s="121"/>
      <c r="E375" s="121"/>
      <c r="F375" s="126"/>
      <c r="G375" s="122" t="s">
        <v>296</v>
      </c>
      <c r="H375" s="125">
        <f>SUM('Kab Sbs'!H374+'Kab Bky'!H374+'Kab Ldk'!H374+'Kab Mpw'!H374+'Kab Sgu'!H374+'Kab Ktp'!H374+'Kab Stg'!H374+'Kab Khu'!H374+'Kab Skd'!H374+'Kot Ptk'!H374+'Kot Skw'!H374+'Kab Kbr'!H374+'Kab Kyu'!H374)</f>
        <v>0</v>
      </c>
      <c r="I375" s="125">
        <v>0</v>
      </c>
      <c r="J375" s="125">
        <v>0</v>
      </c>
      <c r="K375" s="125">
        <v>0</v>
      </c>
      <c r="L375" s="125"/>
      <c r="M375" s="125">
        <v>0</v>
      </c>
      <c r="N375" s="109">
        <v>0</v>
      </c>
      <c r="O375" s="109">
        <v>0</v>
      </c>
      <c r="P375" s="109">
        <v>0</v>
      </c>
      <c r="Q375" s="109">
        <v>0</v>
      </c>
      <c r="R375" s="109">
        <v>0</v>
      </c>
      <c r="T375" s="109">
        <v>0</v>
      </c>
      <c r="U375" s="109">
        <v>920</v>
      </c>
      <c r="V375" s="109">
        <v>0</v>
      </c>
    </row>
    <row r="376" spans="1:22" ht="15">
      <c r="A376" s="114"/>
      <c r="B376" s="120"/>
      <c r="C376" s="121"/>
      <c r="D376" s="121"/>
      <c r="E376" s="121"/>
      <c r="F376" s="126"/>
      <c r="G376" s="122" t="s">
        <v>120</v>
      </c>
      <c r="H376" s="125">
        <f>SUM('Kab Sbs'!H375+'Kab Bky'!H375+'Kab Ldk'!H375+'Kab Mpw'!H375+'Kab Sgu'!H375+'Kab Ktp'!H375+'Kab Stg'!H375+'Kab Khu'!H375+'Kab Skd'!H375+'Kot Ptk'!H375+'Kot Skw'!H375+'Kab Kbr'!H375+'Kab Kyu'!H375)</f>
        <v>0</v>
      </c>
      <c r="I376" s="125">
        <v>0</v>
      </c>
      <c r="J376" s="125">
        <v>0</v>
      </c>
      <c r="K376" s="125">
        <v>0</v>
      </c>
      <c r="L376" s="125" t="s">
        <v>560</v>
      </c>
      <c r="M376" s="125">
        <v>0</v>
      </c>
      <c r="N376" s="109">
        <v>0</v>
      </c>
      <c r="O376" s="109">
        <v>0</v>
      </c>
      <c r="P376" s="109">
        <v>0</v>
      </c>
      <c r="Q376" s="109">
        <v>0</v>
      </c>
      <c r="R376" s="109">
        <v>0</v>
      </c>
      <c r="T376" s="109">
        <v>0</v>
      </c>
      <c r="U376" s="109">
        <v>575</v>
      </c>
      <c r="V376" s="109">
        <v>0</v>
      </c>
    </row>
    <row r="377" spans="1:21" ht="15">
      <c r="A377" s="114"/>
      <c r="B377" s="121"/>
      <c r="C377" s="121"/>
      <c r="D377" s="121"/>
      <c r="E377" s="121"/>
      <c r="F377" s="126"/>
      <c r="G377" s="122"/>
      <c r="H377" s="125"/>
      <c r="I377" s="125"/>
      <c r="J377" s="125"/>
      <c r="K377" s="125"/>
      <c r="L377" s="125" t="s">
        <v>560</v>
      </c>
      <c r="M377" s="125"/>
      <c r="R377" s="109">
        <v>0</v>
      </c>
      <c r="U377" s="109">
        <v>166</v>
      </c>
    </row>
    <row r="378" spans="1:21" ht="15">
      <c r="A378" s="128"/>
      <c r="B378" s="129" t="s">
        <v>577</v>
      </c>
      <c r="C378" s="129"/>
      <c r="D378" s="129"/>
      <c r="E378" s="129"/>
      <c r="F378" s="129"/>
      <c r="G378" s="130"/>
      <c r="H378" s="131"/>
      <c r="I378" s="131"/>
      <c r="J378" s="131"/>
      <c r="K378" s="131"/>
      <c r="L378" s="125"/>
      <c r="M378" s="131">
        <f>SUM(M379:M380)</f>
        <v>291</v>
      </c>
      <c r="Q378" s="109">
        <v>708</v>
      </c>
      <c r="R378" s="109">
        <v>0</v>
      </c>
      <c r="T378" s="109">
        <v>660</v>
      </c>
      <c r="U378" s="109">
        <v>602</v>
      </c>
    </row>
    <row r="379" spans="1:22" ht="15">
      <c r="A379" s="128"/>
      <c r="B379" s="129"/>
      <c r="C379" s="132" t="s">
        <v>149</v>
      </c>
      <c r="D379" s="129"/>
      <c r="E379" s="129"/>
      <c r="F379" s="129"/>
      <c r="G379" s="130"/>
      <c r="H379" s="133">
        <v>13595</v>
      </c>
      <c r="I379" s="133">
        <v>1841</v>
      </c>
      <c r="J379" s="133">
        <v>636</v>
      </c>
      <c r="K379" s="133"/>
      <c r="L379" s="131"/>
      <c r="M379" s="133"/>
      <c r="N379" s="109">
        <v>2821</v>
      </c>
      <c r="Q379" s="109">
        <v>0</v>
      </c>
      <c r="R379" s="109">
        <v>0</v>
      </c>
      <c r="T379" s="109">
        <v>482</v>
      </c>
      <c r="U379" s="109">
        <v>1156</v>
      </c>
      <c r="V379" s="109">
        <v>2634</v>
      </c>
    </row>
    <row r="380" spans="1:22" ht="15">
      <c r="A380" s="128"/>
      <c r="B380" s="129"/>
      <c r="C380" s="132" t="s">
        <v>236</v>
      </c>
      <c r="D380" s="129"/>
      <c r="E380" s="129"/>
      <c r="F380" s="129"/>
      <c r="G380" s="130"/>
      <c r="H380" s="133">
        <v>5821</v>
      </c>
      <c r="I380" s="133">
        <v>224</v>
      </c>
      <c r="J380" s="133">
        <v>242</v>
      </c>
      <c r="K380" s="133">
        <v>103</v>
      </c>
      <c r="L380" s="133">
        <v>1306</v>
      </c>
      <c r="M380" s="133">
        <v>291</v>
      </c>
      <c r="N380" s="109">
        <v>484</v>
      </c>
      <c r="O380" s="109">
        <v>0</v>
      </c>
      <c r="P380" s="109">
        <v>1038</v>
      </c>
      <c r="Q380" s="109">
        <v>708</v>
      </c>
      <c r="R380" s="109">
        <v>0</v>
      </c>
      <c r="T380" s="109">
        <v>178</v>
      </c>
      <c r="U380" s="109" t="s">
        <v>560</v>
      </c>
      <c r="V380" s="109">
        <v>512</v>
      </c>
    </row>
    <row r="381" spans="1:21" ht="15">
      <c r="A381" s="128"/>
      <c r="B381" s="129"/>
      <c r="C381" s="132"/>
      <c r="D381" s="129"/>
      <c r="E381" s="129"/>
      <c r="F381" s="129"/>
      <c r="G381" s="130"/>
      <c r="H381" s="133"/>
      <c r="I381" s="133"/>
      <c r="J381" s="133"/>
      <c r="K381" s="133"/>
      <c r="L381" s="133">
        <v>50</v>
      </c>
      <c r="M381" s="133"/>
      <c r="R381" s="109">
        <v>132</v>
      </c>
      <c r="U381" s="109">
        <v>774</v>
      </c>
    </row>
    <row r="382" spans="1:21" ht="15">
      <c r="A382" s="128"/>
      <c r="B382" s="134" t="s">
        <v>578</v>
      </c>
      <c r="C382" s="134"/>
      <c r="D382" s="134"/>
      <c r="E382" s="134"/>
      <c r="F382" s="134"/>
      <c r="G382" s="130"/>
      <c r="H382" s="131"/>
      <c r="I382" s="131"/>
      <c r="J382" s="131"/>
      <c r="K382" s="131"/>
      <c r="L382" s="133" t="s">
        <v>560</v>
      </c>
      <c r="M382" s="131"/>
      <c r="P382" s="109">
        <v>17192</v>
      </c>
      <c r="Q382" s="109">
        <v>677</v>
      </c>
      <c r="R382" s="109">
        <v>0</v>
      </c>
      <c r="T382" s="109">
        <v>2370</v>
      </c>
      <c r="U382" s="109" t="s">
        <v>560</v>
      </c>
    </row>
    <row r="383" spans="1:22" ht="15">
      <c r="A383" s="128"/>
      <c r="B383" s="134"/>
      <c r="C383" s="134" t="s">
        <v>573</v>
      </c>
      <c r="D383" s="134"/>
      <c r="E383" s="134"/>
      <c r="F383" s="134"/>
      <c r="G383" s="130"/>
      <c r="H383" s="131">
        <v>14592</v>
      </c>
      <c r="I383" s="131">
        <v>2354</v>
      </c>
      <c r="J383" s="131">
        <v>640</v>
      </c>
      <c r="K383" s="131"/>
      <c r="L383" s="131" t="s">
        <v>560</v>
      </c>
      <c r="M383" s="131"/>
      <c r="N383" s="109">
        <v>2449</v>
      </c>
      <c r="Q383" s="109">
        <v>0</v>
      </c>
      <c r="R383" s="109">
        <v>0</v>
      </c>
      <c r="U383" s="109">
        <v>5790</v>
      </c>
      <c r="V383" s="109">
        <v>1334</v>
      </c>
    </row>
    <row r="384" spans="1:22" ht="15">
      <c r="A384" s="128"/>
      <c r="B384" s="135"/>
      <c r="C384" s="129"/>
      <c r="D384" s="136" t="s">
        <v>419</v>
      </c>
      <c r="E384" s="136"/>
      <c r="F384" s="136"/>
      <c r="G384" s="137"/>
      <c r="H384" s="138">
        <v>4800</v>
      </c>
      <c r="I384" s="138">
        <v>650</v>
      </c>
      <c r="J384" s="138">
        <v>257</v>
      </c>
      <c r="K384" s="138">
        <v>0</v>
      </c>
      <c r="L384" s="131" t="s">
        <v>560</v>
      </c>
      <c r="M384" s="138"/>
      <c r="N384" s="109">
        <v>727</v>
      </c>
      <c r="R384" s="109">
        <v>0</v>
      </c>
      <c r="U384" s="109" t="s">
        <v>560</v>
      </c>
      <c r="V384" s="109">
        <v>443</v>
      </c>
    </row>
    <row r="385" spans="1:22" ht="15">
      <c r="A385" s="128"/>
      <c r="B385" s="135"/>
      <c r="C385" s="129"/>
      <c r="D385" s="132"/>
      <c r="E385" s="132" t="s">
        <v>346</v>
      </c>
      <c r="F385" s="132"/>
      <c r="G385" s="130"/>
      <c r="H385" s="133">
        <v>1000</v>
      </c>
      <c r="I385" s="133" t="s">
        <v>518</v>
      </c>
      <c r="J385" s="133">
        <v>0</v>
      </c>
      <c r="K385" s="133"/>
      <c r="L385" s="138" t="s">
        <v>560</v>
      </c>
      <c r="M385" s="133"/>
      <c r="N385" s="109">
        <v>0</v>
      </c>
      <c r="R385" s="109">
        <v>0</v>
      </c>
      <c r="T385" s="109">
        <v>574</v>
      </c>
      <c r="U385" s="109">
        <v>676</v>
      </c>
      <c r="V385" s="109">
        <v>0</v>
      </c>
    </row>
    <row r="386" spans="1:22" ht="15">
      <c r="A386" s="128"/>
      <c r="B386" s="135"/>
      <c r="C386" s="129"/>
      <c r="D386" s="132"/>
      <c r="E386" s="132" t="s">
        <v>347</v>
      </c>
      <c r="F386" s="132"/>
      <c r="G386" s="130"/>
      <c r="H386" s="133">
        <v>1000</v>
      </c>
      <c r="I386" s="133">
        <v>295</v>
      </c>
      <c r="J386" s="133">
        <v>76</v>
      </c>
      <c r="K386" s="133"/>
      <c r="L386" s="133" t="s">
        <v>560</v>
      </c>
      <c r="M386" s="133"/>
      <c r="N386" s="109">
        <v>0</v>
      </c>
      <c r="P386" s="109">
        <v>0</v>
      </c>
      <c r="R386" s="109">
        <v>0</v>
      </c>
      <c r="T386" s="109">
        <v>147</v>
      </c>
      <c r="U386" s="109">
        <v>18</v>
      </c>
      <c r="V386" s="109">
        <v>0</v>
      </c>
    </row>
    <row r="387" spans="1:22" ht="15">
      <c r="A387" s="128"/>
      <c r="B387" s="135"/>
      <c r="C387" s="129"/>
      <c r="D387" s="132"/>
      <c r="E387" s="132" t="s">
        <v>348</v>
      </c>
      <c r="F387" s="132"/>
      <c r="G387" s="130"/>
      <c r="H387" s="133">
        <v>1484</v>
      </c>
      <c r="I387" s="133">
        <v>229</v>
      </c>
      <c r="J387" s="133">
        <v>112</v>
      </c>
      <c r="K387" s="133"/>
      <c r="L387" s="133" t="s">
        <v>560</v>
      </c>
      <c r="M387" s="133"/>
      <c r="N387" s="109">
        <v>344</v>
      </c>
      <c r="R387" s="109">
        <v>0</v>
      </c>
      <c r="T387" s="109" t="s">
        <v>560</v>
      </c>
      <c r="U387" s="109">
        <v>895</v>
      </c>
      <c r="V387" s="109" t="s">
        <v>518</v>
      </c>
    </row>
    <row r="388" spans="1:22" ht="15">
      <c r="A388" s="128"/>
      <c r="B388" s="135"/>
      <c r="C388" s="129"/>
      <c r="D388" s="132"/>
      <c r="E388" s="132" t="s">
        <v>349</v>
      </c>
      <c r="F388" s="132"/>
      <c r="G388" s="130"/>
      <c r="H388" s="133">
        <v>1316</v>
      </c>
      <c r="I388" s="133">
        <v>126</v>
      </c>
      <c r="J388" s="133">
        <v>69</v>
      </c>
      <c r="K388" s="133"/>
      <c r="L388" s="133">
        <v>1157</v>
      </c>
      <c r="M388" s="133"/>
      <c r="N388" s="109">
        <v>383</v>
      </c>
      <c r="R388" s="109">
        <v>0</v>
      </c>
      <c r="T388" s="109" t="s">
        <v>560</v>
      </c>
      <c r="U388" s="109" t="s">
        <v>560</v>
      </c>
      <c r="V388" s="109" t="s">
        <v>518</v>
      </c>
    </row>
    <row r="389" spans="1:22" ht="15">
      <c r="A389" s="128"/>
      <c r="B389" s="135"/>
      <c r="C389" s="129"/>
      <c r="D389" s="136" t="s">
        <v>350</v>
      </c>
      <c r="E389" s="136"/>
      <c r="F389" s="136"/>
      <c r="G389" s="137"/>
      <c r="H389" s="138">
        <v>3690</v>
      </c>
      <c r="I389" s="138">
        <v>385</v>
      </c>
      <c r="J389" s="138">
        <v>189</v>
      </c>
      <c r="K389" s="138">
        <v>0</v>
      </c>
      <c r="L389" s="133">
        <v>85</v>
      </c>
      <c r="M389" s="138"/>
      <c r="N389" s="109">
        <v>519</v>
      </c>
      <c r="R389" s="109">
        <v>0</v>
      </c>
      <c r="T389" s="109" t="s">
        <v>560</v>
      </c>
      <c r="U389" s="109">
        <v>5</v>
      </c>
      <c r="V389" s="109">
        <v>492</v>
      </c>
    </row>
    <row r="390" spans="1:22" ht="15">
      <c r="A390" s="128"/>
      <c r="B390" s="135"/>
      <c r="C390" s="129"/>
      <c r="D390" s="139" t="s">
        <v>351</v>
      </c>
      <c r="E390" s="136"/>
      <c r="F390" s="136"/>
      <c r="G390" s="137"/>
      <c r="H390" s="138">
        <v>6102</v>
      </c>
      <c r="I390" s="138">
        <v>663</v>
      </c>
      <c r="J390" s="138">
        <v>194</v>
      </c>
      <c r="K390" s="138"/>
      <c r="L390" s="138" t="s">
        <v>560</v>
      </c>
      <c r="M390" s="138"/>
      <c r="N390" s="109">
        <v>1203</v>
      </c>
      <c r="R390" s="109">
        <v>0</v>
      </c>
      <c r="S390" s="109">
        <v>1141</v>
      </c>
      <c r="T390" s="109" t="s">
        <v>560</v>
      </c>
      <c r="U390" s="109" t="s">
        <v>560</v>
      </c>
      <c r="V390" s="109">
        <v>399</v>
      </c>
    </row>
    <row r="391" spans="1:22" ht="15">
      <c r="A391" s="128"/>
      <c r="B391" s="135"/>
      <c r="C391" s="129"/>
      <c r="D391" s="132"/>
      <c r="E391" s="132" t="s">
        <v>352</v>
      </c>
      <c r="F391" s="132"/>
      <c r="G391" s="130"/>
      <c r="H391" s="133">
        <v>4467</v>
      </c>
      <c r="I391" s="133">
        <v>656</v>
      </c>
      <c r="J391" s="133">
        <v>194</v>
      </c>
      <c r="K391" s="133"/>
      <c r="L391" s="138">
        <v>11</v>
      </c>
      <c r="M391" s="133"/>
      <c r="N391" s="109">
        <v>801</v>
      </c>
      <c r="P391" s="109">
        <v>0</v>
      </c>
      <c r="R391" s="109">
        <v>0</v>
      </c>
      <c r="S391" s="109">
        <v>0</v>
      </c>
      <c r="T391" s="109">
        <v>80</v>
      </c>
      <c r="U391" s="109">
        <v>20</v>
      </c>
      <c r="V391" s="109">
        <v>0</v>
      </c>
    </row>
    <row r="392" spans="1:22" ht="15">
      <c r="A392" s="128"/>
      <c r="B392" s="135"/>
      <c r="C392" s="129"/>
      <c r="D392" s="132"/>
      <c r="E392" s="132" t="s">
        <v>353</v>
      </c>
      <c r="F392" s="132"/>
      <c r="G392" s="130"/>
      <c r="H392" s="133">
        <v>1068</v>
      </c>
      <c r="I392" s="133">
        <v>472</v>
      </c>
      <c r="J392" s="133">
        <v>0</v>
      </c>
      <c r="K392" s="133"/>
      <c r="L392" s="133">
        <v>3</v>
      </c>
      <c r="M392" s="133"/>
      <c r="N392" s="109">
        <v>286</v>
      </c>
      <c r="R392" s="109">
        <v>0</v>
      </c>
      <c r="S392" s="109">
        <v>99</v>
      </c>
      <c r="T392" s="109" t="s">
        <v>560</v>
      </c>
      <c r="U392" s="109">
        <v>3</v>
      </c>
      <c r="V392" s="109">
        <v>0</v>
      </c>
    </row>
    <row r="393" spans="1:22" ht="15">
      <c r="A393" s="128"/>
      <c r="B393" s="135"/>
      <c r="C393" s="129"/>
      <c r="D393" s="132"/>
      <c r="E393" s="132" t="s">
        <v>354</v>
      </c>
      <c r="F393" s="132"/>
      <c r="G393" s="130"/>
      <c r="H393" s="133">
        <v>238</v>
      </c>
      <c r="I393" s="133">
        <v>91</v>
      </c>
      <c r="J393" s="133">
        <v>0</v>
      </c>
      <c r="K393" s="133"/>
      <c r="L393" s="133" t="s">
        <v>560</v>
      </c>
      <c r="M393" s="133"/>
      <c r="N393" s="109">
        <v>112</v>
      </c>
      <c r="R393" s="109">
        <v>0</v>
      </c>
      <c r="S393" s="109">
        <v>52</v>
      </c>
      <c r="T393" s="109">
        <v>122</v>
      </c>
      <c r="U393" s="109">
        <v>16</v>
      </c>
      <c r="V393" s="109">
        <v>0</v>
      </c>
    </row>
    <row r="394" spans="1:22" ht="15">
      <c r="A394" s="128"/>
      <c r="B394" s="135"/>
      <c r="C394" s="129"/>
      <c r="D394" s="132"/>
      <c r="E394" s="132" t="s">
        <v>355</v>
      </c>
      <c r="F394" s="132"/>
      <c r="G394" s="130"/>
      <c r="H394" s="133">
        <v>224</v>
      </c>
      <c r="I394" s="133">
        <v>40</v>
      </c>
      <c r="J394" s="133">
        <v>0</v>
      </c>
      <c r="K394" s="133"/>
      <c r="L394" s="133"/>
      <c r="M394" s="133"/>
      <c r="N394" s="109">
        <v>4</v>
      </c>
      <c r="R394" s="109">
        <v>0</v>
      </c>
      <c r="S394" s="109">
        <v>0</v>
      </c>
      <c r="T394" s="109">
        <v>126</v>
      </c>
      <c r="U394" s="109">
        <v>24</v>
      </c>
      <c r="V394" s="109">
        <v>0</v>
      </c>
    </row>
    <row r="395" spans="1:22" ht="15">
      <c r="A395" s="128"/>
      <c r="B395" s="135"/>
      <c r="C395" s="129"/>
      <c r="D395" s="132"/>
      <c r="E395" s="132" t="s">
        <v>356</v>
      </c>
      <c r="F395" s="132"/>
      <c r="G395" s="130"/>
      <c r="H395" s="133">
        <v>59</v>
      </c>
      <c r="I395" s="133">
        <v>25</v>
      </c>
      <c r="J395" s="133">
        <v>0</v>
      </c>
      <c r="K395" s="133"/>
      <c r="L395" s="133">
        <v>1713</v>
      </c>
      <c r="M395" s="133"/>
      <c r="N395" s="109">
        <v>0</v>
      </c>
      <c r="R395" s="109">
        <v>0</v>
      </c>
      <c r="S395" s="109">
        <v>254</v>
      </c>
      <c r="T395" s="109" t="s">
        <v>560</v>
      </c>
      <c r="U395" s="109" t="s">
        <v>560</v>
      </c>
      <c r="V395" s="109">
        <v>0</v>
      </c>
    </row>
    <row r="396" spans="1:22" ht="15">
      <c r="A396" s="128"/>
      <c r="B396" s="135"/>
      <c r="C396" s="129"/>
      <c r="D396" s="132"/>
      <c r="E396" s="132" t="s">
        <v>357</v>
      </c>
      <c r="F396" s="132"/>
      <c r="G396" s="130"/>
      <c r="H396" s="133">
        <v>46</v>
      </c>
      <c r="I396" s="133">
        <v>28</v>
      </c>
      <c r="J396" s="133">
        <v>0</v>
      </c>
      <c r="K396" s="133"/>
      <c r="L396" s="133"/>
      <c r="M396" s="133"/>
      <c r="N396" s="109">
        <v>0</v>
      </c>
      <c r="R396" s="109">
        <v>0</v>
      </c>
      <c r="S396" s="109">
        <v>224</v>
      </c>
      <c r="T396" s="109">
        <v>99</v>
      </c>
      <c r="U396" s="109">
        <v>4</v>
      </c>
      <c r="V396" s="109">
        <v>0</v>
      </c>
    </row>
    <row r="397" spans="1:22" ht="15">
      <c r="A397" s="128"/>
      <c r="B397" s="135"/>
      <c r="C397" s="129" t="s">
        <v>579</v>
      </c>
      <c r="D397" s="129"/>
      <c r="E397" s="129"/>
      <c r="F397" s="129"/>
      <c r="G397" s="130"/>
      <c r="H397" s="131">
        <v>5656</v>
      </c>
      <c r="I397" s="131">
        <v>298</v>
      </c>
      <c r="J397" s="131">
        <v>249</v>
      </c>
      <c r="K397" s="131">
        <f>SUM(K398+K403+K404)</f>
        <v>90</v>
      </c>
      <c r="L397" s="133">
        <v>495</v>
      </c>
      <c r="M397" s="131">
        <f>SUM(M398:M404)</f>
        <v>234</v>
      </c>
      <c r="N397" s="109">
        <v>498</v>
      </c>
      <c r="O397" s="109">
        <v>1661</v>
      </c>
      <c r="Q397" s="109">
        <v>677</v>
      </c>
      <c r="R397" s="109">
        <v>112</v>
      </c>
      <c r="S397" s="109">
        <v>0</v>
      </c>
      <c r="T397" s="109" t="s">
        <v>560</v>
      </c>
      <c r="U397" s="109">
        <v>11</v>
      </c>
      <c r="V397" s="109">
        <v>803</v>
      </c>
    </row>
    <row r="398" spans="1:22" ht="15">
      <c r="A398" s="128"/>
      <c r="B398" s="135"/>
      <c r="C398" s="129"/>
      <c r="D398" s="132" t="s">
        <v>358</v>
      </c>
      <c r="E398" s="140"/>
      <c r="F398" s="132"/>
      <c r="G398" s="130"/>
      <c r="H398" s="133">
        <v>3797</v>
      </c>
      <c r="I398" s="133">
        <v>203</v>
      </c>
      <c r="J398" s="133">
        <v>198</v>
      </c>
      <c r="K398" s="133">
        <v>75</v>
      </c>
      <c r="L398" s="133">
        <v>270</v>
      </c>
      <c r="M398" s="133">
        <v>190</v>
      </c>
      <c r="N398" s="109">
        <v>396</v>
      </c>
      <c r="O398" s="109">
        <v>1191</v>
      </c>
      <c r="Q398" s="109">
        <v>0</v>
      </c>
      <c r="R398" s="109">
        <v>0</v>
      </c>
      <c r="S398" s="109">
        <v>0</v>
      </c>
      <c r="T398" s="109" t="s">
        <v>560</v>
      </c>
      <c r="U398" s="109" t="s">
        <v>560</v>
      </c>
      <c r="V398" s="109">
        <v>276</v>
      </c>
    </row>
    <row r="399" spans="1:22" ht="15">
      <c r="A399" s="128"/>
      <c r="B399" s="135"/>
      <c r="C399" s="129"/>
      <c r="D399" s="132"/>
      <c r="E399" s="132" t="s">
        <v>346</v>
      </c>
      <c r="F399" s="132"/>
      <c r="G399" s="130"/>
      <c r="H399" s="133">
        <v>0</v>
      </c>
      <c r="I399" s="133" t="s">
        <v>518</v>
      </c>
      <c r="J399" s="133">
        <v>0</v>
      </c>
      <c r="K399" s="133">
        <v>0</v>
      </c>
      <c r="L399" s="133">
        <v>190</v>
      </c>
      <c r="M399" s="133">
        <v>0</v>
      </c>
      <c r="N399" s="109">
        <v>0</v>
      </c>
      <c r="O399" s="109">
        <v>0</v>
      </c>
      <c r="P399" s="109">
        <v>1038</v>
      </c>
      <c r="Q399" s="109">
        <v>0</v>
      </c>
      <c r="R399" s="109">
        <v>0</v>
      </c>
      <c r="S399" s="109">
        <v>284</v>
      </c>
      <c r="T399" s="109">
        <v>220</v>
      </c>
      <c r="U399" s="109">
        <v>101</v>
      </c>
      <c r="V399" s="109">
        <v>0</v>
      </c>
    </row>
    <row r="400" spans="1:22" ht="15">
      <c r="A400" s="128"/>
      <c r="B400" s="135"/>
      <c r="C400" s="129"/>
      <c r="D400" s="132"/>
      <c r="E400" s="132" t="s">
        <v>420</v>
      </c>
      <c r="F400" s="140"/>
      <c r="G400" s="130"/>
      <c r="H400" s="133">
        <v>2024</v>
      </c>
      <c r="I400" s="133">
        <v>66</v>
      </c>
      <c r="J400" s="133">
        <v>58</v>
      </c>
      <c r="K400" s="133">
        <v>0</v>
      </c>
      <c r="L400" s="133" t="s">
        <v>560</v>
      </c>
      <c r="M400" s="133" t="s">
        <v>518</v>
      </c>
      <c r="N400" s="109">
        <v>0</v>
      </c>
      <c r="O400" s="109">
        <v>0</v>
      </c>
      <c r="P400" s="109">
        <v>4642</v>
      </c>
      <c r="Q400" s="109">
        <v>677</v>
      </c>
      <c r="R400" s="109">
        <v>0</v>
      </c>
      <c r="S400" s="109">
        <v>95</v>
      </c>
      <c r="T400" s="109">
        <v>147</v>
      </c>
      <c r="U400" s="109" t="s">
        <v>560</v>
      </c>
      <c r="V400" s="109">
        <v>276</v>
      </c>
    </row>
    <row r="401" spans="1:22" ht="15">
      <c r="A401" s="128"/>
      <c r="B401" s="135"/>
      <c r="C401" s="129"/>
      <c r="D401" s="132"/>
      <c r="E401" s="132" t="s">
        <v>421</v>
      </c>
      <c r="F401" s="132"/>
      <c r="G401" s="130"/>
      <c r="H401" s="133">
        <v>1335</v>
      </c>
      <c r="I401" s="133">
        <v>96</v>
      </c>
      <c r="J401" s="133">
        <v>71</v>
      </c>
      <c r="K401" s="133">
        <v>75</v>
      </c>
      <c r="L401" s="131">
        <v>28</v>
      </c>
      <c r="M401" s="133" t="s">
        <v>518</v>
      </c>
      <c r="N401" s="109">
        <v>210</v>
      </c>
      <c r="O401" s="109">
        <v>0</v>
      </c>
      <c r="P401" s="109">
        <v>0</v>
      </c>
      <c r="Q401" s="109">
        <v>0</v>
      </c>
      <c r="R401" s="109">
        <v>0</v>
      </c>
      <c r="S401" s="109">
        <v>133</v>
      </c>
      <c r="T401" s="109" t="s">
        <v>560</v>
      </c>
      <c r="U401" s="109">
        <v>61</v>
      </c>
      <c r="V401" s="109">
        <v>0</v>
      </c>
    </row>
    <row r="402" spans="1:22" ht="15">
      <c r="A402" s="128"/>
      <c r="B402" s="135"/>
      <c r="C402" s="129"/>
      <c r="D402" s="132"/>
      <c r="E402" s="132" t="s">
        <v>422</v>
      </c>
      <c r="F402" s="132"/>
      <c r="G402" s="130"/>
      <c r="H402" s="133">
        <v>438</v>
      </c>
      <c r="I402" s="133">
        <v>41</v>
      </c>
      <c r="J402" s="133">
        <v>69</v>
      </c>
      <c r="K402" s="133">
        <v>0</v>
      </c>
      <c r="L402" s="133" t="s">
        <v>560</v>
      </c>
      <c r="M402" s="133" t="s">
        <v>518</v>
      </c>
      <c r="N402" s="109">
        <v>186</v>
      </c>
      <c r="O402" s="109">
        <v>0</v>
      </c>
      <c r="P402" s="109">
        <v>0</v>
      </c>
      <c r="Q402" s="109">
        <v>0</v>
      </c>
      <c r="R402" s="109">
        <v>0</v>
      </c>
      <c r="S402" s="109">
        <v>0</v>
      </c>
      <c r="T402" s="109" t="s">
        <v>560</v>
      </c>
      <c r="U402" s="109" t="s">
        <v>560</v>
      </c>
      <c r="V402" s="109">
        <v>0</v>
      </c>
    </row>
    <row r="403" spans="1:22" ht="15">
      <c r="A403" s="128"/>
      <c r="B403" s="135"/>
      <c r="C403" s="129"/>
      <c r="D403" s="132" t="s">
        <v>362</v>
      </c>
      <c r="E403" s="129"/>
      <c r="F403" s="129"/>
      <c r="G403" s="130"/>
      <c r="H403" s="141">
        <v>1859</v>
      </c>
      <c r="I403" s="141">
        <v>95</v>
      </c>
      <c r="J403" s="141">
        <v>51</v>
      </c>
      <c r="K403" s="141">
        <v>15</v>
      </c>
      <c r="L403" s="133" t="s">
        <v>560</v>
      </c>
      <c r="M403" s="141">
        <v>44</v>
      </c>
      <c r="N403" s="109">
        <v>102</v>
      </c>
      <c r="O403" s="109">
        <v>470</v>
      </c>
      <c r="P403" s="109">
        <v>0</v>
      </c>
      <c r="Q403" s="109">
        <v>0</v>
      </c>
      <c r="R403" s="109">
        <v>0</v>
      </c>
      <c r="T403" s="109" t="s">
        <v>560</v>
      </c>
      <c r="U403" s="109">
        <v>19</v>
      </c>
      <c r="V403" s="109">
        <v>251</v>
      </c>
    </row>
    <row r="404" spans="1:22" ht="15">
      <c r="A404" s="128"/>
      <c r="B404" s="135"/>
      <c r="C404" s="129"/>
      <c r="D404" s="132" t="s">
        <v>351</v>
      </c>
      <c r="E404" s="129"/>
      <c r="F404" s="129"/>
      <c r="G404" s="130"/>
      <c r="H404" s="133">
        <v>0</v>
      </c>
      <c r="I404" s="133">
        <v>0</v>
      </c>
      <c r="J404" s="133">
        <v>0</v>
      </c>
      <c r="K404" s="133">
        <v>0</v>
      </c>
      <c r="L404" s="133">
        <v>7</v>
      </c>
      <c r="M404" s="133">
        <v>0</v>
      </c>
      <c r="N404" s="109">
        <v>0</v>
      </c>
      <c r="O404" s="109">
        <v>0</v>
      </c>
      <c r="P404" s="109">
        <v>0</v>
      </c>
      <c r="Q404" s="109">
        <v>0</v>
      </c>
      <c r="R404" s="109">
        <v>0</v>
      </c>
      <c r="T404" s="109" t="s">
        <v>560</v>
      </c>
      <c r="U404" s="109">
        <v>7</v>
      </c>
      <c r="V404" s="109">
        <v>0</v>
      </c>
    </row>
    <row r="405" spans="1:21" ht="15">
      <c r="A405" s="128"/>
      <c r="B405" s="135"/>
      <c r="C405" s="129"/>
      <c r="D405" s="132"/>
      <c r="E405" s="129"/>
      <c r="F405" s="129"/>
      <c r="G405" s="130"/>
      <c r="H405" s="133"/>
      <c r="I405" s="133"/>
      <c r="J405" s="133"/>
      <c r="K405" s="133"/>
      <c r="L405" s="133" t="s">
        <v>560</v>
      </c>
      <c r="M405" s="133"/>
      <c r="P405" s="109">
        <v>4787</v>
      </c>
      <c r="R405" s="109">
        <v>0</v>
      </c>
      <c r="T405" s="109">
        <v>40</v>
      </c>
      <c r="U405" s="109">
        <v>32</v>
      </c>
    </row>
    <row r="406" spans="1:22" ht="15">
      <c r="A406" s="128"/>
      <c r="B406" s="135" t="s">
        <v>580</v>
      </c>
      <c r="C406" s="129"/>
      <c r="D406" s="129"/>
      <c r="E406" s="129"/>
      <c r="F406" s="129"/>
      <c r="G406" s="130"/>
      <c r="H406" s="131"/>
      <c r="I406" s="131"/>
      <c r="J406" s="131"/>
      <c r="K406" s="131"/>
      <c r="L406" s="133"/>
      <c r="M406" s="131"/>
      <c r="P406" s="109">
        <v>0</v>
      </c>
      <c r="Q406" s="109">
        <v>862</v>
      </c>
      <c r="R406" s="109">
        <v>0</v>
      </c>
      <c r="T406" s="109">
        <v>33</v>
      </c>
      <c r="U406" s="109" t="s">
        <v>560</v>
      </c>
      <c r="V406" s="109">
        <v>2138</v>
      </c>
    </row>
    <row r="407" spans="1:22" ht="15">
      <c r="A407" s="128"/>
      <c r="B407" s="135"/>
      <c r="C407" s="129" t="s">
        <v>573</v>
      </c>
      <c r="D407" s="129"/>
      <c r="E407" s="129"/>
      <c r="F407" s="129"/>
      <c r="G407" s="130"/>
      <c r="H407" s="131">
        <v>52277</v>
      </c>
      <c r="I407" s="131">
        <f>SUM(I408:I446)</f>
        <v>7144</v>
      </c>
      <c r="J407" s="131">
        <v>1879</v>
      </c>
      <c r="K407" s="131"/>
      <c r="L407" s="133"/>
      <c r="M407" s="131"/>
      <c r="N407" s="109">
        <v>5869</v>
      </c>
      <c r="Q407" s="109">
        <v>0</v>
      </c>
      <c r="R407" s="109">
        <v>0</v>
      </c>
      <c r="U407" s="109" t="s">
        <v>560</v>
      </c>
      <c r="V407" s="109">
        <v>2138</v>
      </c>
    </row>
    <row r="408" spans="1:21" ht="15">
      <c r="A408" s="128"/>
      <c r="B408" s="135"/>
      <c r="C408" s="129"/>
      <c r="D408" s="132" t="s">
        <v>364</v>
      </c>
      <c r="E408" s="129"/>
      <c r="F408" s="129"/>
      <c r="G408" s="130"/>
      <c r="H408" s="133">
        <v>325</v>
      </c>
      <c r="I408" s="133">
        <v>0</v>
      </c>
      <c r="J408" s="133">
        <v>122</v>
      </c>
      <c r="K408" s="133"/>
      <c r="L408" s="141">
        <f>SUM(L409:L447)</f>
        <v>670</v>
      </c>
      <c r="M408" s="133"/>
      <c r="N408" s="109">
        <v>0</v>
      </c>
      <c r="Q408" s="109">
        <v>0</v>
      </c>
      <c r="R408" s="109">
        <v>0</v>
      </c>
      <c r="U408" s="109" t="s">
        <v>560</v>
      </c>
    </row>
    <row r="409" spans="1:22" ht="15">
      <c r="A409" s="128"/>
      <c r="B409" s="135"/>
      <c r="C409" s="129"/>
      <c r="D409" s="132" t="s">
        <v>365</v>
      </c>
      <c r="E409" s="129"/>
      <c r="F409" s="129"/>
      <c r="G409" s="130"/>
      <c r="H409" s="133">
        <v>766</v>
      </c>
      <c r="I409" s="133">
        <v>0</v>
      </c>
      <c r="J409" s="133">
        <v>0</v>
      </c>
      <c r="K409" s="133"/>
      <c r="L409" s="133" t="s">
        <v>560</v>
      </c>
      <c r="M409" s="133"/>
      <c r="N409" s="109">
        <v>263</v>
      </c>
      <c r="Q409" s="109">
        <v>0</v>
      </c>
      <c r="R409" s="109">
        <v>0</v>
      </c>
      <c r="T409" s="109">
        <v>580</v>
      </c>
      <c r="U409" s="109" t="s">
        <v>560</v>
      </c>
      <c r="V409" s="109" t="s">
        <v>518</v>
      </c>
    </row>
    <row r="410" spans="1:22" ht="15">
      <c r="A410" s="128"/>
      <c r="B410" s="135"/>
      <c r="C410" s="129"/>
      <c r="D410" s="132" t="s">
        <v>366</v>
      </c>
      <c r="E410" s="129"/>
      <c r="F410" s="129"/>
      <c r="G410" s="130"/>
      <c r="H410" s="133">
        <v>954</v>
      </c>
      <c r="I410" s="133">
        <v>0</v>
      </c>
      <c r="J410" s="133">
        <v>0</v>
      </c>
      <c r="K410" s="133"/>
      <c r="L410" s="133" t="s">
        <v>560</v>
      </c>
      <c r="M410" s="133"/>
      <c r="N410" s="109">
        <v>268</v>
      </c>
      <c r="Q410" s="109">
        <v>0</v>
      </c>
      <c r="R410" s="109">
        <v>0</v>
      </c>
      <c r="T410" s="109" t="s">
        <v>560</v>
      </c>
      <c r="U410" s="109" t="s">
        <v>560</v>
      </c>
      <c r="V410" s="109" t="s">
        <v>518</v>
      </c>
    </row>
    <row r="411" spans="1:22" ht="15">
      <c r="A411" s="128"/>
      <c r="B411" s="135"/>
      <c r="C411" s="129"/>
      <c r="D411" s="132" t="s">
        <v>367</v>
      </c>
      <c r="E411" s="129"/>
      <c r="F411" s="129"/>
      <c r="G411" s="130"/>
      <c r="H411" s="133">
        <v>523</v>
      </c>
      <c r="I411" s="133">
        <v>0</v>
      </c>
      <c r="J411" s="133">
        <v>14</v>
      </c>
      <c r="K411" s="133"/>
      <c r="L411" s="133" t="s">
        <v>560</v>
      </c>
      <c r="M411" s="133"/>
      <c r="N411" s="109">
        <v>10</v>
      </c>
      <c r="Q411" s="109">
        <v>0</v>
      </c>
      <c r="R411" s="109">
        <v>0</v>
      </c>
      <c r="T411" s="109">
        <v>54</v>
      </c>
      <c r="U411" s="109" t="s">
        <v>560</v>
      </c>
      <c r="V411" s="109" t="s">
        <v>518</v>
      </c>
    </row>
    <row r="412" spans="1:22" ht="15">
      <c r="A412" s="128"/>
      <c r="B412" s="135"/>
      <c r="C412" s="129"/>
      <c r="D412" s="132" t="s">
        <v>368</v>
      </c>
      <c r="E412" s="129"/>
      <c r="F412" s="129"/>
      <c r="G412" s="130"/>
      <c r="H412" s="133">
        <v>1703</v>
      </c>
      <c r="I412" s="133">
        <v>658</v>
      </c>
      <c r="J412" s="133">
        <v>6</v>
      </c>
      <c r="K412" s="133"/>
      <c r="L412" s="133" t="s">
        <v>560</v>
      </c>
      <c r="M412" s="133"/>
      <c r="N412" s="109">
        <v>0</v>
      </c>
      <c r="Q412" s="109">
        <v>0</v>
      </c>
      <c r="R412" s="109">
        <v>30</v>
      </c>
      <c r="T412" s="109" t="s">
        <v>560</v>
      </c>
      <c r="U412" s="109" t="s">
        <v>560</v>
      </c>
      <c r="V412" s="109" t="s">
        <v>518</v>
      </c>
    </row>
    <row r="413" spans="1:22" ht="15">
      <c r="A413" s="128"/>
      <c r="B413" s="135"/>
      <c r="C413" s="129"/>
      <c r="D413" s="132" t="s">
        <v>369</v>
      </c>
      <c r="E413" s="129"/>
      <c r="F413" s="129"/>
      <c r="G413" s="130"/>
      <c r="H413" s="133">
        <v>1899</v>
      </c>
      <c r="I413" s="133">
        <v>240</v>
      </c>
      <c r="J413" s="133">
        <v>32</v>
      </c>
      <c r="K413" s="133"/>
      <c r="L413" s="133">
        <v>0</v>
      </c>
      <c r="M413" s="133"/>
      <c r="N413" s="109">
        <v>0</v>
      </c>
      <c r="Q413" s="109">
        <v>0</v>
      </c>
      <c r="R413" s="109">
        <v>20</v>
      </c>
      <c r="T413" s="109">
        <v>60</v>
      </c>
      <c r="U413" s="109">
        <v>8</v>
      </c>
      <c r="V413" s="109" t="s">
        <v>518</v>
      </c>
    </row>
    <row r="414" spans="1:22" ht="15">
      <c r="A414" s="128"/>
      <c r="B414" s="135"/>
      <c r="C414" s="129"/>
      <c r="D414" s="132" t="s">
        <v>370</v>
      </c>
      <c r="E414" s="129"/>
      <c r="F414" s="129"/>
      <c r="G414" s="130"/>
      <c r="H414" s="133">
        <v>1259</v>
      </c>
      <c r="I414" s="133">
        <v>173</v>
      </c>
      <c r="J414" s="133">
        <v>106</v>
      </c>
      <c r="K414" s="133"/>
      <c r="L414" s="133" t="s">
        <v>560</v>
      </c>
      <c r="M414" s="133"/>
      <c r="N414" s="109">
        <v>290</v>
      </c>
      <c r="Q414" s="109">
        <v>0</v>
      </c>
      <c r="R414" s="109">
        <v>213</v>
      </c>
      <c r="T414" s="109" t="s">
        <v>560</v>
      </c>
      <c r="U414" s="109" t="s">
        <v>560</v>
      </c>
      <c r="V414" s="109" t="s">
        <v>518</v>
      </c>
    </row>
    <row r="415" spans="1:22" ht="15">
      <c r="A415" s="128"/>
      <c r="B415" s="135"/>
      <c r="C415" s="129"/>
      <c r="D415" s="132" t="s">
        <v>371</v>
      </c>
      <c r="E415" s="129"/>
      <c r="F415" s="129"/>
      <c r="G415" s="130"/>
      <c r="H415" s="133">
        <v>1239</v>
      </c>
      <c r="I415" s="133">
        <v>53</v>
      </c>
      <c r="J415" s="133">
        <v>6</v>
      </c>
      <c r="K415" s="133"/>
      <c r="L415" s="133" t="s">
        <v>560</v>
      </c>
      <c r="M415" s="133"/>
      <c r="N415" s="109">
        <v>171</v>
      </c>
      <c r="Q415" s="109">
        <v>0</v>
      </c>
      <c r="R415" s="109">
        <v>166</v>
      </c>
      <c r="T415" s="109" t="s">
        <v>560</v>
      </c>
      <c r="U415" s="109">
        <v>6</v>
      </c>
      <c r="V415" s="109" t="s">
        <v>518</v>
      </c>
    </row>
    <row r="416" spans="1:22" ht="15">
      <c r="A416" s="128"/>
      <c r="B416" s="135"/>
      <c r="C416" s="129"/>
      <c r="D416" s="132" t="s">
        <v>372</v>
      </c>
      <c r="E416" s="129"/>
      <c r="F416" s="129"/>
      <c r="G416" s="130"/>
      <c r="H416" s="133">
        <v>1640</v>
      </c>
      <c r="I416" s="133">
        <v>1159</v>
      </c>
      <c r="J416" s="133">
        <v>105</v>
      </c>
      <c r="K416" s="133"/>
      <c r="L416" s="133" t="s">
        <v>560</v>
      </c>
      <c r="M416" s="133"/>
      <c r="N416" s="109">
        <v>272</v>
      </c>
      <c r="Q416" s="109">
        <v>0</v>
      </c>
      <c r="R416" s="109">
        <v>80</v>
      </c>
      <c r="T416" s="109" t="s">
        <v>560</v>
      </c>
      <c r="U416" s="109">
        <v>148</v>
      </c>
      <c r="V416" s="109">
        <v>500</v>
      </c>
    </row>
    <row r="417" spans="1:22" ht="15">
      <c r="A417" s="128"/>
      <c r="B417" s="135"/>
      <c r="C417" s="129"/>
      <c r="D417" s="132" t="s">
        <v>373</v>
      </c>
      <c r="E417" s="129"/>
      <c r="F417" s="129"/>
      <c r="G417" s="130"/>
      <c r="H417" s="133">
        <v>647</v>
      </c>
      <c r="I417" s="133">
        <v>0</v>
      </c>
      <c r="J417" s="133">
        <v>156</v>
      </c>
      <c r="K417" s="133"/>
      <c r="L417" s="133">
        <v>0</v>
      </c>
      <c r="M417" s="133"/>
      <c r="N417" s="109">
        <v>140</v>
      </c>
      <c r="Q417" s="109">
        <v>0</v>
      </c>
      <c r="R417" s="109">
        <v>40</v>
      </c>
      <c r="T417" s="109" t="s">
        <v>560</v>
      </c>
      <c r="U417" s="109">
        <v>38</v>
      </c>
      <c r="V417" s="109" t="s">
        <v>518</v>
      </c>
    </row>
    <row r="418" spans="1:22" ht="15">
      <c r="A418" s="128"/>
      <c r="B418" s="135"/>
      <c r="C418" s="129"/>
      <c r="D418" s="132" t="s">
        <v>374</v>
      </c>
      <c r="E418" s="129"/>
      <c r="F418" s="129"/>
      <c r="G418" s="130"/>
      <c r="H418" s="133">
        <v>3299</v>
      </c>
      <c r="I418" s="133">
        <v>756</v>
      </c>
      <c r="J418" s="133">
        <v>201</v>
      </c>
      <c r="K418" s="133"/>
      <c r="L418" s="133" t="s">
        <v>560</v>
      </c>
      <c r="M418" s="133"/>
      <c r="N418" s="109">
        <v>510</v>
      </c>
      <c r="Q418" s="109">
        <v>0</v>
      </c>
      <c r="R418" s="109">
        <v>143</v>
      </c>
      <c r="T418" s="109">
        <v>102</v>
      </c>
      <c r="U418" s="109">
        <v>1</v>
      </c>
      <c r="V418" s="109" t="s">
        <v>518</v>
      </c>
    </row>
    <row r="419" spans="1:22" ht="15">
      <c r="A419" s="128"/>
      <c r="B419" s="135"/>
      <c r="C419" s="129"/>
      <c r="D419" s="132" t="s">
        <v>375</v>
      </c>
      <c r="E419" s="129"/>
      <c r="F419" s="129"/>
      <c r="G419" s="130"/>
      <c r="H419" s="133">
        <v>2323</v>
      </c>
      <c r="I419" s="133">
        <v>35</v>
      </c>
      <c r="J419" s="133">
        <v>110</v>
      </c>
      <c r="K419" s="133"/>
      <c r="L419" s="133">
        <v>0</v>
      </c>
      <c r="M419" s="133"/>
      <c r="N419" s="109">
        <v>587</v>
      </c>
      <c r="Q419" s="109">
        <v>0</v>
      </c>
      <c r="R419" s="109">
        <v>134</v>
      </c>
      <c r="T419" s="109" t="s">
        <v>560</v>
      </c>
      <c r="U419" s="109" t="s">
        <v>560</v>
      </c>
      <c r="V419" s="109">
        <v>150</v>
      </c>
    </row>
    <row r="420" spans="1:22" ht="15">
      <c r="A420" s="128"/>
      <c r="B420" s="135"/>
      <c r="C420" s="129"/>
      <c r="D420" s="132" t="s">
        <v>376</v>
      </c>
      <c r="E420" s="129"/>
      <c r="F420" s="129"/>
      <c r="G420" s="130"/>
      <c r="H420" s="133">
        <v>2828</v>
      </c>
      <c r="I420" s="133">
        <v>266</v>
      </c>
      <c r="J420" s="133"/>
      <c r="K420" s="133"/>
      <c r="L420" s="133">
        <v>77</v>
      </c>
      <c r="M420" s="133"/>
      <c r="N420" s="109">
        <v>256</v>
      </c>
      <c r="Q420" s="109">
        <v>0</v>
      </c>
      <c r="R420" s="109">
        <v>153</v>
      </c>
      <c r="T420" s="109" t="s">
        <v>560</v>
      </c>
      <c r="U420" s="109">
        <v>249</v>
      </c>
      <c r="V420" s="109" t="s">
        <v>518</v>
      </c>
    </row>
    <row r="421" spans="1:22" ht="15">
      <c r="A421" s="128"/>
      <c r="B421" s="135"/>
      <c r="C421" s="129"/>
      <c r="D421" s="132" t="s">
        <v>377</v>
      </c>
      <c r="E421" s="129"/>
      <c r="F421" s="129"/>
      <c r="G421" s="130"/>
      <c r="H421" s="133">
        <v>1008</v>
      </c>
      <c r="I421" s="133">
        <v>0</v>
      </c>
      <c r="J421" s="133">
        <v>36</v>
      </c>
      <c r="K421" s="133"/>
      <c r="L421" s="133">
        <v>0</v>
      </c>
      <c r="M421" s="133"/>
      <c r="N421" s="109">
        <v>115</v>
      </c>
      <c r="P421" s="109">
        <v>0</v>
      </c>
      <c r="R421" s="109">
        <v>135</v>
      </c>
      <c r="T421" s="109">
        <v>177</v>
      </c>
      <c r="U421" s="109" t="s">
        <v>560</v>
      </c>
      <c r="V421" s="109" t="s">
        <v>518</v>
      </c>
    </row>
    <row r="422" spans="1:22" ht="15">
      <c r="A422" s="128"/>
      <c r="B422" s="135"/>
      <c r="C422" s="129"/>
      <c r="D422" s="132" t="s">
        <v>378</v>
      </c>
      <c r="E422" s="129"/>
      <c r="F422" s="129"/>
      <c r="G422" s="130"/>
      <c r="H422" s="133">
        <v>1130</v>
      </c>
      <c r="I422" s="133">
        <v>240</v>
      </c>
      <c r="J422" s="133">
        <v>74</v>
      </c>
      <c r="K422" s="133"/>
      <c r="L422" s="133" t="s">
        <v>560</v>
      </c>
      <c r="M422" s="133"/>
      <c r="N422" s="109">
        <v>108</v>
      </c>
      <c r="Q422" s="109">
        <v>0</v>
      </c>
      <c r="R422" s="109">
        <v>134</v>
      </c>
      <c r="T422" s="109">
        <v>4</v>
      </c>
      <c r="U422" s="109" t="s">
        <v>560</v>
      </c>
      <c r="V422" s="109" t="s">
        <v>518</v>
      </c>
    </row>
    <row r="423" spans="1:22" ht="15">
      <c r="A423" s="128"/>
      <c r="B423" s="135"/>
      <c r="C423" s="129"/>
      <c r="D423" s="132" t="s">
        <v>379</v>
      </c>
      <c r="E423" s="129"/>
      <c r="F423" s="129"/>
      <c r="G423" s="130"/>
      <c r="H423" s="133">
        <v>1179</v>
      </c>
      <c r="I423" s="133">
        <v>142</v>
      </c>
      <c r="J423" s="133">
        <v>197</v>
      </c>
      <c r="K423" s="133"/>
      <c r="L423" s="133">
        <v>0</v>
      </c>
      <c r="M423" s="133"/>
      <c r="N423" s="109">
        <v>188</v>
      </c>
      <c r="Q423" s="109">
        <v>0</v>
      </c>
      <c r="R423" s="109">
        <v>0</v>
      </c>
      <c r="T423" s="109" t="s">
        <v>560</v>
      </c>
      <c r="U423" s="109" t="s">
        <v>560</v>
      </c>
      <c r="V423" s="109">
        <v>20</v>
      </c>
    </row>
    <row r="424" spans="1:22" ht="15">
      <c r="A424" s="128"/>
      <c r="B424" s="135"/>
      <c r="C424" s="129"/>
      <c r="D424" s="132" t="s">
        <v>380</v>
      </c>
      <c r="E424" s="129"/>
      <c r="F424" s="129"/>
      <c r="G424" s="130"/>
      <c r="H424" s="133">
        <v>1149</v>
      </c>
      <c r="I424" s="133">
        <v>478</v>
      </c>
      <c r="J424" s="133">
        <v>0</v>
      </c>
      <c r="K424" s="133"/>
      <c r="L424" s="133">
        <v>0</v>
      </c>
      <c r="M424" s="133"/>
      <c r="N424" s="109">
        <v>126</v>
      </c>
      <c r="Q424" s="109">
        <v>0</v>
      </c>
      <c r="R424" s="109">
        <v>0</v>
      </c>
      <c r="T424" s="109" t="s">
        <v>560</v>
      </c>
      <c r="U424" s="109">
        <v>93</v>
      </c>
      <c r="V424" s="109">
        <v>20</v>
      </c>
    </row>
    <row r="425" spans="1:22" ht="15">
      <c r="A425" s="128"/>
      <c r="B425" s="135"/>
      <c r="C425" s="129"/>
      <c r="D425" s="132" t="s">
        <v>469</v>
      </c>
      <c r="E425" s="129"/>
      <c r="F425" s="129"/>
      <c r="G425" s="130"/>
      <c r="H425" s="133">
        <v>593</v>
      </c>
      <c r="I425" s="133">
        <v>0</v>
      </c>
      <c r="J425" s="133">
        <v>0</v>
      </c>
      <c r="K425" s="133"/>
      <c r="L425" s="133">
        <v>0</v>
      </c>
      <c r="M425" s="133"/>
      <c r="N425" s="109">
        <v>176</v>
      </c>
      <c r="Q425" s="109">
        <v>0</v>
      </c>
      <c r="R425" s="109">
        <v>0</v>
      </c>
      <c r="T425" s="109" t="s">
        <v>560</v>
      </c>
      <c r="U425" s="109" t="s">
        <v>560</v>
      </c>
      <c r="V425" s="109" t="s">
        <v>518</v>
      </c>
    </row>
    <row r="426" spans="1:22" ht="15">
      <c r="A426" s="128"/>
      <c r="B426" s="135"/>
      <c r="C426" s="129"/>
      <c r="D426" s="132" t="s">
        <v>381</v>
      </c>
      <c r="E426" s="129"/>
      <c r="F426" s="129"/>
      <c r="G426" s="130"/>
      <c r="H426" s="133">
        <v>209</v>
      </c>
      <c r="I426" s="133">
        <v>0</v>
      </c>
      <c r="J426" s="133">
        <v>0</v>
      </c>
      <c r="K426" s="133"/>
      <c r="L426" s="133" t="s">
        <v>560</v>
      </c>
      <c r="M426" s="133"/>
      <c r="N426" s="109">
        <v>131</v>
      </c>
      <c r="P426" s="109">
        <v>0</v>
      </c>
      <c r="Q426" s="109">
        <v>0</v>
      </c>
      <c r="T426" s="109" t="s">
        <v>560</v>
      </c>
      <c r="U426" s="109">
        <v>35</v>
      </c>
      <c r="V426" s="109" t="s">
        <v>518</v>
      </c>
    </row>
    <row r="427" spans="1:22" ht="15">
      <c r="A427" s="128"/>
      <c r="B427" s="135"/>
      <c r="C427" s="129"/>
      <c r="D427" s="132" t="s">
        <v>382</v>
      </c>
      <c r="E427" s="129"/>
      <c r="F427" s="129"/>
      <c r="G427" s="130"/>
      <c r="H427" s="133">
        <v>1447</v>
      </c>
      <c r="I427" s="133">
        <v>458</v>
      </c>
      <c r="J427" s="133">
        <v>0</v>
      </c>
      <c r="K427" s="133"/>
      <c r="L427" s="133" t="s">
        <v>560</v>
      </c>
      <c r="M427" s="133"/>
      <c r="N427" s="109">
        <v>103</v>
      </c>
      <c r="Q427" s="109">
        <v>0</v>
      </c>
      <c r="R427" s="109">
        <v>110</v>
      </c>
      <c r="T427" s="109" t="s">
        <v>560</v>
      </c>
      <c r="U427" s="109">
        <v>14</v>
      </c>
      <c r="V427" s="109" t="s">
        <v>518</v>
      </c>
    </row>
    <row r="428" spans="1:22" ht="15">
      <c r="A428" s="128"/>
      <c r="B428" s="135"/>
      <c r="C428" s="129"/>
      <c r="D428" s="132" t="s">
        <v>383</v>
      </c>
      <c r="E428" s="129"/>
      <c r="F428" s="129"/>
      <c r="G428" s="130"/>
      <c r="H428" s="133">
        <v>936</v>
      </c>
      <c r="I428" s="133">
        <v>236</v>
      </c>
      <c r="J428" s="133"/>
      <c r="K428" s="133"/>
      <c r="L428" s="133" t="s">
        <v>560</v>
      </c>
      <c r="M428" s="133"/>
      <c r="N428" s="109">
        <v>205</v>
      </c>
      <c r="Q428" s="109">
        <v>0</v>
      </c>
      <c r="R428" s="109">
        <v>145</v>
      </c>
      <c r="T428" s="109" t="s">
        <v>560</v>
      </c>
      <c r="V428" s="109" t="s">
        <v>518</v>
      </c>
    </row>
    <row r="429" spans="1:22" ht="15">
      <c r="A429" s="128"/>
      <c r="B429" s="135"/>
      <c r="C429" s="129"/>
      <c r="D429" s="132" t="s">
        <v>384</v>
      </c>
      <c r="E429" s="129"/>
      <c r="F429" s="129"/>
      <c r="G429" s="130"/>
      <c r="H429" s="133">
        <v>1439</v>
      </c>
      <c r="I429" s="133">
        <v>389</v>
      </c>
      <c r="J429" s="133">
        <v>0</v>
      </c>
      <c r="K429" s="133"/>
      <c r="L429" s="133" t="s">
        <v>560</v>
      </c>
      <c r="M429" s="133"/>
      <c r="N429" s="109">
        <v>188</v>
      </c>
      <c r="Q429" s="109">
        <v>0</v>
      </c>
      <c r="R429" s="109">
        <v>246</v>
      </c>
      <c r="T429" s="109" t="s">
        <v>560</v>
      </c>
      <c r="V429" s="109" t="s">
        <v>518</v>
      </c>
    </row>
    <row r="430" spans="1:20" ht="15">
      <c r="A430" s="128"/>
      <c r="B430" s="135"/>
      <c r="C430" s="129"/>
      <c r="D430" s="132" t="s">
        <v>385</v>
      </c>
      <c r="E430" s="129"/>
      <c r="F430" s="129"/>
      <c r="G430" s="130"/>
      <c r="H430" s="133">
        <v>862</v>
      </c>
      <c r="I430" s="133">
        <v>563</v>
      </c>
      <c r="J430" s="133">
        <v>0</v>
      </c>
      <c r="K430" s="133"/>
      <c r="L430" s="133" t="s">
        <v>560</v>
      </c>
      <c r="M430" s="133"/>
      <c r="N430" s="109">
        <v>109</v>
      </c>
      <c r="P430" s="109">
        <v>0</v>
      </c>
      <c r="Q430" s="109">
        <v>0</v>
      </c>
      <c r="R430" s="109">
        <v>0</v>
      </c>
      <c r="T430" s="109">
        <v>90</v>
      </c>
    </row>
    <row r="431" spans="1:22" ht="15">
      <c r="A431" s="128"/>
      <c r="B431" s="135"/>
      <c r="C431" s="129"/>
      <c r="D431" s="132" t="s">
        <v>386</v>
      </c>
      <c r="E431" s="129"/>
      <c r="F431" s="129"/>
      <c r="G431" s="130"/>
      <c r="H431" s="133">
        <v>832</v>
      </c>
      <c r="I431" s="133">
        <v>42</v>
      </c>
      <c r="J431" s="133"/>
      <c r="K431" s="133"/>
      <c r="L431" s="133">
        <v>0</v>
      </c>
      <c r="M431" s="133"/>
      <c r="N431" s="109">
        <v>174</v>
      </c>
      <c r="Q431" s="109">
        <v>0</v>
      </c>
      <c r="R431" s="109">
        <v>214</v>
      </c>
      <c r="T431" s="109" t="s">
        <v>560</v>
      </c>
      <c r="V431" s="109" t="s">
        <v>518</v>
      </c>
    </row>
    <row r="432" spans="1:22" ht="15">
      <c r="A432" s="128"/>
      <c r="B432" s="135"/>
      <c r="C432" s="129"/>
      <c r="D432" s="132" t="s">
        <v>387</v>
      </c>
      <c r="E432" s="129"/>
      <c r="F432" s="129"/>
      <c r="G432" s="130"/>
      <c r="H432" s="133">
        <v>877</v>
      </c>
      <c r="I432" s="133">
        <v>432</v>
      </c>
      <c r="J432" s="133">
        <v>0</v>
      </c>
      <c r="K432" s="133"/>
      <c r="L432" s="133">
        <v>0</v>
      </c>
      <c r="M432" s="133"/>
      <c r="Q432" s="109">
        <v>0</v>
      </c>
      <c r="R432" s="109">
        <v>60</v>
      </c>
      <c r="T432" s="109" t="s">
        <v>560</v>
      </c>
      <c r="V432" s="109">
        <v>65</v>
      </c>
    </row>
    <row r="433" spans="1:22" ht="15">
      <c r="A433" s="128"/>
      <c r="B433" s="135"/>
      <c r="C433" s="129"/>
      <c r="D433" s="132" t="s">
        <v>388</v>
      </c>
      <c r="E433" s="129"/>
      <c r="F433" s="129"/>
      <c r="G433" s="130"/>
      <c r="H433" s="133">
        <v>775</v>
      </c>
      <c r="I433" s="133">
        <v>41</v>
      </c>
      <c r="J433" s="133">
        <v>0</v>
      </c>
      <c r="K433" s="133"/>
      <c r="L433" s="133">
        <v>357</v>
      </c>
      <c r="M433" s="133"/>
      <c r="N433" s="109">
        <v>187</v>
      </c>
      <c r="Q433" s="109">
        <v>0</v>
      </c>
      <c r="R433" s="109">
        <v>214</v>
      </c>
      <c r="T433" s="109">
        <v>48</v>
      </c>
      <c r="V433" s="109">
        <v>240</v>
      </c>
    </row>
    <row r="434" spans="1:22" ht="15">
      <c r="A434" s="128"/>
      <c r="B434" s="135"/>
      <c r="C434" s="129"/>
      <c r="D434" s="132" t="s">
        <v>389</v>
      </c>
      <c r="E434" s="129"/>
      <c r="F434" s="129"/>
      <c r="G434" s="130"/>
      <c r="H434" s="133">
        <v>546</v>
      </c>
      <c r="I434" s="133">
        <v>0</v>
      </c>
      <c r="J434" s="133"/>
      <c r="K434" s="133"/>
      <c r="L434" s="133" t="s">
        <v>560</v>
      </c>
      <c r="M434" s="133"/>
      <c r="N434" s="109">
        <v>184</v>
      </c>
      <c r="Q434" s="109">
        <v>0</v>
      </c>
      <c r="R434" s="109">
        <v>211</v>
      </c>
      <c r="T434" s="109" t="s">
        <v>560</v>
      </c>
      <c r="V434" s="109" t="s">
        <v>518</v>
      </c>
    </row>
    <row r="435" spans="1:22" ht="15">
      <c r="A435" s="128"/>
      <c r="B435" s="135"/>
      <c r="C435" s="129"/>
      <c r="D435" s="132" t="s">
        <v>390</v>
      </c>
      <c r="E435" s="129"/>
      <c r="F435" s="129"/>
      <c r="G435" s="130"/>
      <c r="H435" s="133">
        <v>2058</v>
      </c>
      <c r="I435" s="133">
        <v>53</v>
      </c>
      <c r="J435" s="133">
        <v>215</v>
      </c>
      <c r="K435" s="133"/>
      <c r="L435" s="133" t="s">
        <v>560</v>
      </c>
      <c r="M435" s="133"/>
      <c r="N435" s="109">
        <v>190</v>
      </c>
      <c r="Q435" s="109">
        <v>0</v>
      </c>
      <c r="R435" s="109">
        <v>135</v>
      </c>
      <c r="T435" s="109" t="s">
        <v>560</v>
      </c>
      <c r="V435" s="109" t="s">
        <v>518</v>
      </c>
    </row>
    <row r="436" spans="1:22" ht="15">
      <c r="A436" s="128"/>
      <c r="B436" s="135"/>
      <c r="C436" s="129"/>
      <c r="D436" s="132" t="s">
        <v>391</v>
      </c>
      <c r="E436" s="129"/>
      <c r="F436" s="129"/>
      <c r="G436" s="130"/>
      <c r="H436" s="133">
        <v>1168</v>
      </c>
      <c r="I436" s="133">
        <v>0</v>
      </c>
      <c r="J436" s="133">
        <v>0</v>
      </c>
      <c r="K436" s="133"/>
      <c r="L436" s="133" t="s">
        <v>560</v>
      </c>
      <c r="M436" s="133"/>
      <c r="N436" s="109">
        <v>139</v>
      </c>
      <c r="Q436" s="109">
        <v>0</v>
      </c>
      <c r="R436" s="109">
        <v>245</v>
      </c>
      <c r="T436" s="109" t="s">
        <v>560</v>
      </c>
      <c r="V436" s="109">
        <v>3</v>
      </c>
    </row>
    <row r="437" spans="1:22" ht="15">
      <c r="A437" s="128"/>
      <c r="B437" s="135"/>
      <c r="C437" s="129"/>
      <c r="D437" s="132" t="s">
        <v>392</v>
      </c>
      <c r="E437" s="129"/>
      <c r="F437" s="129"/>
      <c r="G437" s="130"/>
      <c r="H437" s="133">
        <v>850</v>
      </c>
      <c r="I437" s="133">
        <v>46</v>
      </c>
      <c r="J437" s="133">
        <v>0</v>
      </c>
      <c r="K437" s="133"/>
      <c r="L437" s="133" t="s">
        <v>560</v>
      </c>
      <c r="M437" s="133"/>
      <c r="N437" s="109">
        <v>169</v>
      </c>
      <c r="Q437" s="109">
        <v>0</v>
      </c>
      <c r="R437" s="109">
        <v>214</v>
      </c>
      <c r="T437" s="109">
        <v>45</v>
      </c>
      <c r="V437" s="109">
        <v>20</v>
      </c>
    </row>
    <row r="438" spans="1:22" ht="15">
      <c r="A438" s="128"/>
      <c r="B438" s="135"/>
      <c r="C438" s="129"/>
      <c r="D438" s="132" t="s">
        <v>393</v>
      </c>
      <c r="E438" s="129"/>
      <c r="F438" s="129"/>
      <c r="G438" s="130"/>
      <c r="H438" s="133">
        <v>1175</v>
      </c>
      <c r="I438" s="133">
        <v>288</v>
      </c>
      <c r="J438" s="133">
        <v>354</v>
      </c>
      <c r="K438" s="133"/>
      <c r="L438" s="133" t="s">
        <v>560</v>
      </c>
      <c r="M438" s="133"/>
      <c r="N438" s="109">
        <v>71</v>
      </c>
      <c r="Q438" s="109">
        <v>0</v>
      </c>
      <c r="R438" s="109">
        <v>0</v>
      </c>
      <c r="T438" s="109" t="s">
        <v>560</v>
      </c>
      <c r="V438" s="109">
        <v>1000</v>
      </c>
    </row>
    <row r="439" spans="1:22" ht="15">
      <c r="A439" s="128"/>
      <c r="B439" s="135"/>
      <c r="C439" s="129"/>
      <c r="D439" s="132" t="s">
        <v>394</v>
      </c>
      <c r="E439" s="129"/>
      <c r="F439" s="129"/>
      <c r="G439" s="130"/>
      <c r="H439" s="133">
        <v>2701</v>
      </c>
      <c r="I439" s="133">
        <v>0</v>
      </c>
      <c r="J439" s="133">
        <v>101</v>
      </c>
      <c r="K439" s="133"/>
      <c r="L439" s="133">
        <v>65</v>
      </c>
      <c r="M439" s="133"/>
      <c r="N439" s="109">
        <v>166</v>
      </c>
      <c r="P439" s="109">
        <v>0</v>
      </c>
      <c r="Q439" s="109">
        <v>0</v>
      </c>
      <c r="R439" s="109">
        <v>254</v>
      </c>
      <c r="T439" s="109" t="s">
        <v>560</v>
      </c>
      <c r="V439" s="109" t="s">
        <v>518</v>
      </c>
    </row>
    <row r="440" spans="1:22" ht="15">
      <c r="A440" s="128"/>
      <c r="B440" s="135"/>
      <c r="C440" s="129"/>
      <c r="D440" s="132" t="s">
        <v>395</v>
      </c>
      <c r="E440" s="129"/>
      <c r="F440" s="129"/>
      <c r="G440" s="130"/>
      <c r="H440" s="133">
        <v>2082</v>
      </c>
      <c r="I440" s="133">
        <v>0</v>
      </c>
      <c r="J440" s="133">
        <v>0</v>
      </c>
      <c r="K440" s="133"/>
      <c r="L440" s="133" t="s">
        <v>560</v>
      </c>
      <c r="M440" s="133"/>
      <c r="N440" s="109">
        <v>185</v>
      </c>
      <c r="P440" s="109">
        <v>0</v>
      </c>
      <c r="Q440" s="109">
        <v>0</v>
      </c>
      <c r="R440" s="109">
        <v>143</v>
      </c>
      <c r="T440" s="109" t="s">
        <v>560</v>
      </c>
      <c r="V440" s="109">
        <v>0</v>
      </c>
    </row>
    <row r="441" spans="1:22" ht="15">
      <c r="A441" s="128"/>
      <c r="B441" s="135"/>
      <c r="C441" s="129"/>
      <c r="D441" s="132" t="s">
        <v>396</v>
      </c>
      <c r="E441" s="129"/>
      <c r="F441" s="129"/>
      <c r="G441" s="130"/>
      <c r="H441" s="133">
        <v>2527</v>
      </c>
      <c r="I441" s="133">
        <v>0</v>
      </c>
      <c r="J441" s="133">
        <v>0</v>
      </c>
      <c r="K441" s="133"/>
      <c r="L441" s="133" t="s">
        <v>560</v>
      </c>
      <c r="M441" s="133"/>
      <c r="N441" s="109">
        <v>109</v>
      </c>
      <c r="Q441" s="109">
        <v>0</v>
      </c>
      <c r="R441" s="109">
        <v>211</v>
      </c>
      <c r="T441" s="109" t="s">
        <v>560</v>
      </c>
      <c r="V441" s="109" t="s">
        <v>518</v>
      </c>
    </row>
    <row r="442" spans="1:22" ht="15">
      <c r="A442" s="128"/>
      <c r="B442" s="135"/>
      <c r="C442" s="129"/>
      <c r="D442" s="142" t="s">
        <v>397</v>
      </c>
      <c r="E442" s="129"/>
      <c r="F442" s="129"/>
      <c r="G442" s="130"/>
      <c r="H442" s="143">
        <v>1077</v>
      </c>
      <c r="I442" s="143">
        <v>0</v>
      </c>
      <c r="J442" s="143">
        <v>0</v>
      </c>
      <c r="K442" s="143"/>
      <c r="L442" s="133">
        <v>30</v>
      </c>
      <c r="M442" s="143"/>
      <c r="N442" s="109">
        <v>0</v>
      </c>
      <c r="Q442" s="109">
        <v>0</v>
      </c>
      <c r="R442" s="109">
        <v>0</v>
      </c>
      <c r="T442" s="109" t="s">
        <v>560</v>
      </c>
      <c r="V442" s="109" t="s">
        <v>518</v>
      </c>
    </row>
    <row r="443" spans="1:22" ht="15">
      <c r="A443" s="128"/>
      <c r="B443" s="135"/>
      <c r="C443" s="129"/>
      <c r="D443" s="132" t="s">
        <v>398</v>
      </c>
      <c r="E443" s="129"/>
      <c r="F443" s="129"/>
      <c r="G443" s="130"/>
      <c r="H443" s="143">
        <v>5271</v>
      </c>
      <c r="I443" s="143">
        <v>256</v>
      </c>
      <c r="J443" s="143">
        <v>0</v>
      </c>
      <c r="K443" s="143"/>
      <c r="L443" s="133" t="s">
        <v>560</v>
      </c>
      <c r="M443" s="143"/>
      <c r="N443" s="109">
        <v>75</v>
      </c>
      <c r="Q443" s="109">
        <v>0</v>
      </c>
      <c r="R443" s="109">
        <v>0</v>
      </c>
      <c r="T443" s="109" t="s">
        <v>560</v>
      </c>
      <c r="V443" s="109" t="s">
        <v>518</v>
      </c>
    </row>
    <row r="444" spans="1:22" ht="15">
      <c r="A444" s="128"/>
      <c r="B444" s="135"/>
      <c r="C444" s="129"/>
      <c r="D444" s="132" t="s">
        <v>399</v>
      </c>
      <c r="E444" s="129"/>
      <c r="F444" s="129"/>
      <c r="G444" s="130"/>
      <c r="H444" s="143">
        <v>193</v>
      </c>
      <c r="I444" s="143">
        <v>0</v>
      </c>
      <c r="J444" s="143">
        <v>0</v>
      </c>
      <c r="K444" s="143"/>
      <c r="L444" s="133">
        <v>30</v>
      </c>
      <c r="M444" s="143"/>
      <c r="N444" s="109">
        <v>4</v>
      </c>
      <c r="Q444" s="109">
        <v>0</v>
      </c>
      <c r="R444" s="109">
        <v>0</v>
      </c>
      <c r="T444" s="109" t="s">
        <v>560</v>
      </c>
      <c r="V444" s="109" t="s">
        <v>518</v>
      </c>
    </row>
    <row r="445" spans="1:22" ht="15">
      <c r="A445" s="128"/>
      <c r="B445" s="135"/>
      <c r="C445" s="129"/>
      <c r="D445" s="132" t="s">
        <v>400</v>
      </c>
      <c r="E445" s="129"/>
      <c r="F445" s="129"/>
      <c r="G445" s="130"/>
      <c r="H445" s="143">
        <v>763</v>
      </c>
      <c r="I445" s="143">
        <v>140</v>
      </c>
      <c r="J445" s="143">
        <v>44</v>
      </c>
      <c r="K445" s="143"/>
      <c r="L445" s="133" t="s">
        <v>560</v>
      </c>
      <c r="M445" s="143"/>
      <c r="N445" s="109">
        <v>0</v>
      </c>
      <c r="Q445" s="109">
        <v>0</v>
      </c>
      <c r="R445" s="109">
        <v>0</v>
      </c>
      <c r="T445" s="109" t="s">
        <v>560</v>
      </c>
      <c r="V445" s="109">
        <v>120</v>
      </c>
    </row>
    <row r="446" spans="1:22" ht="15">
      <c r="A446" s="128"/>
      <c r="B446" s="135"/>
      <c r="C446" s="129"/>
      <c r="D446" s="132" t="s">
        <v>401</v>
      </c>
      <c r="E446" s="129"/>
      <c r="F446" s="129"/>
      <c r="G446" s="130"/>
      <c r="H446" s="143">
        <v>25</v>
      </c>
      <c r="I446" s="143">
        <v>0</v>
      </c>
      <c r="J446" s="143"/>
      <c r="K446" s="143"/>
      <c r="L446" s="133">
        <v>86</v>
      </c>
      <c r="M446" s="143"/>
      <c r="N446" s="109">
        <v>0</v>
      </c>
      <c r="R446" s="109">
        <v>0</v>
      </c>
      <c r="T446" s="109" t="s">
        <v>560</v>
      </c>
      <c r="V446" s="109">
        <v>0</v>
      </c>
    </row>
    <row r="447" spans="1:22" ht="15">
      <c r="A447" s="128"/>
      <c r="B447" s="144"/>
      <c r="C447" s="134" t="s">
        <v>579</v>
      </c>
      <c r="D447" s="129"/>
      <c r="E447" s="129"/>
      <c r="F447" s="129"/>
      <c r="G447" s="130"/>
      <c r="H447" s="145">
        <v>20509</v>
      </c>
      <c r="I447" s="145">
        <v>1041</v>
      </c>
      <c r="J447" s="145">
        <v>906</v>
      </c>
      <c r="K447" s="145">
        <v>452</v>
      </c>
      <c r="L447" s="143">
        <v>25</v>
      </c>
      <c r="M447" s="145">
        <v>630</v>
      </c>
      <c r="N447" s="109">
        <v>1011</v>
      </c>
      <c r="O447" s="109">
        <v>1452</v>
      </c>
      <c r="P447" s="109">
        <v>0</v>
      </c>
      <c r="Q447" s="109">
        <v>862</v>
      </c>
      <c r="R447" s="109">
        <v>0</v>
      </c>
      <c r="T447" s="109" t="s">
        <v>560</v>
      </c>
      <c r="V447" s="109">
        <v>0</v>
      </c>
    </row>
    <row r="448" spans="1:22" ht="15">
      <c r="A448" s="128"/>
      <c r="B448" s="135"/>
      <c r="C448" s="129"/>
      <c r="D448" s="132" t="s">
        <v>402</v>
      </c>
      <c r="E448" s="129"/>
      <c r="F448" s="129"/>
      <c r="G448" s="130"/>
      <c r="H448" s="143">
        <v>2008</v>
      </c>
      <c r="I448" s="143">
        <v>79</v>
      </c>
      <c r="J448" s="143">
        <v>90</v>
      </c>
      <c r="K448" s="143">
        <v>32</v>
      </c>
      <c r="L448" s="145">
        <f>SUM(L449:L460)</f>
        <v>610</v>
      </c>
      <c r="M448" s="143">
        <v>153</v>
      </c>
      <c r="N448" s="109">
        <v>0</v>
      </c>
      <c r="O448" s="109">
        <v>304</v>
      </c>
      <c r="Q448" s="109">
        <v>262</v>
      </c>
      <c r="R448" s="109">
        <v>0</v>
      </c>
      <c r="T448" s="109" t="s">
        <v>560</v>
      </c>
      <c r="V448" s="109" t="s">
        <v>518</v>
      </c>
    </row>
    <row r="449" spans="1:22" ht="15">
      <c r="A449" s="128"/>
      <c r="B449" s="135"/>
      <c r="C449" s="129"/>
      <c r="D449" s="132" t="s">
        <v>375</v>
      </c>
      <c r="E449" s="129"/>
      <c r="F449" s="129"/>
      <c r="G449" s="130"/>
      <c r="H449" s="143">
        <v>3181</v>
      </c>
      <c r="I449" s="143">
        <v>153</v>
      </c>
      <c r="J449" s="143">
        <v>140</v>
      </c>
      <c r="K449" s="143">
        <v>30</v>
      </c>
      <c r="L449" s="143" t="s">
        <v>560</v>
      </c>
      <c r="M449" s="143">
        <v>106</v>
      </c>
      <c r="N449" s="109">
        <v>175</v>
      </c>
      <c r="O449" s="109">
        <v>280</v>
      </c>
      <c r="P449" s="109">
        <v>20873</v>
      </c>
      <c r="Q449" s="109">
        <v>242</v>
      </c>
      <c r="R449" s="109">
        <v>0</v>
      </c>
      <c r="T449" s="109">
        <v>846</v>
      </c>
      <c r="V449" s="109" t="s">
        <v>518</v>
      </c>
    </row>
    <row r="450" spans="1:22" ht="15">
      <c r="A450" s="128"/>
      <c r="B450" s="135"/>
      <c r="C450" s="129"/>
      <c r="D450" s="132" t="s">
        <v>491</v>
      </c>
      <c r="E450" s="129"/>
      <c r="F450" s="129"/>
      <c r="G450" s="130"/>
      <c r="H450" s="143">
        <v>752</v>
      </c>
      <c r="I450" s="143">
        <v>32</v>
      </c>
      <c r="J450" s="143">
        <v>127</v>
      </c>
      <c r="K450" s="143">
        <v>0</v>
      </c>
      <c r="L450" s="143">
        <v>77</v>
      </c>
      <c r="M450" s="143">
        <v>0</v>
      </c>
      <c r="N450" s="109">
        <v>0</v>
      </c>
      <c r="O450" s="109">
        <v>0</v>
      </c>
      <c r="P450" s="109">
        <v>0</v>
      </c>
      <c r="Q450" s="109">
        <v>0</v>
      </c>
      <c r="R450" s="109">
        <v>0</v>
      </c>
      <c r="T450" s="109" t="s">
        <v>560</v>
      </c>
      <c r="V450" s="109" t="s">
        <v>518</v>
      </c>
    </row>
    <row r="451" spans="1:22" ht="15">
      <c r="A451" s="128"/>
      <c r="B451" s="135"/>
      <c r="C451" s="129"/>
      <c r="D451" s="132" t="s">
        <v>490</v>
      </c>
      <c r="E451" s="129"/>
      <c r="F451" s="129"/>
      <c r="G451" s="130"/>
      <c r="H451" s="143">
        <v>1100</v>
      </c>
      <c r="I451" s="143">
        <v>74</v>
      </c>
      <c r="J451" s="143">
        <v>62</v>
      </c>
      <c r="K451" s="143">
        <v>0</v>
      </c>
      <c r="L451" s="143" t="s">
        <v>560</v>
      </c>
      <c r="M451" s="143">
        <v>0</v>
      </c>
      <c r="N451" s="109">
        <v>115</v>
      </c>
      <c r="O451" s="109">
        <v>277</v>
      </c>
      <c r="P451" s="109">
        <v>9249</v>
      </c>
      <c r="Q451" s="109">
        <v>0</v>
      </c>
      <c r="R451" s="109">
        <v>0</v>
      </c>
      <c r="T451" s="109">
        <v>92</v>
      </c>
      <c r="V451" s="109" t="s">
        <v>518</v>
      </c>
    </row>
    <row r="452" spans="1:22" ht="15">
      <c r="A452" s="128"/>
      <c r="B452" s="135"/>
      <c r="C452" s="129"/>
      <c r="D452" s="132" t="s">
        <v>489</v>
      </c>
      <c r="E452" s="129"/>
      <c r="F452" s="129"/>
      <c r="G452" s="130"/>
      <c r="H452" s="143">
        <v>2406</v>
      </c>
      <c r="I452" s="143">
        <v>165</v>
      </c>
      <c r="J452" s="143">
        <v>88</v>
      </c>
      <c r="K452" s="143">
        <v>0</v>
      </c>
      <c r="L452" s="145" t="s">
        <v>560</v>
      </c>
      <c r="M452" s="143">
        <v>84</v>
      </c>
      <c r="N452" s="109">
        <v>117</v>
      </c>
      <c r="O452" s="109">
        <v>0</v>
      </c>
      <c r="P452" s="109">
        <v>0</v>
      </c>
      <c r="Q452" s="109">
        <v>73</v>
      </c>
      <c r="R452" s="109">
        <v>0</v>
      </c>
      <c r="T452" s="109">
        <v>72</v>
      </c>
      <c r="V452" s="109" t="s">
        <v>518</v>
      </c>
    </row>
    <row r="453" spans="1:22" ht="15">
      <c r="A453" s="128"/>
      <c r="B453" s="135"/>
      <c r="C453" s="129"/>
      <c r="D453" s="132" t="s">
        <v>403</v>
      </c>
      <c r="E453" s="129"/>
      <c r="F453" s="129"/>
      <c r="G453" s="130"/>
      <c r="H453" s="143">
        <v>3339</v>
      </c>
      <c r="I453" s="143">
        <v>97</v>
      </c>
      <c r="J453" s="143">
        <v>86</v>
      </c>
      <c r="K453" s="143">
        <v>35</v>
      </c>
      <c r="L453" s="143" t="s">
        <v>560</v>
      </c>
      <c r="M453" s="143">
        <v>159</v>
      </c>
      <c r="N453" s="109">
        <v>157</v>
      </c>
      <c r="O453" s="109">
        <v>147</v>
      </c>
      <c r="P453" s="109">
        <v>1237</v>
      </c>
      <c r="Q453" s="109">
        <v>43</v>
      </c>
      <c r="R453" s="109">
        <v>0</v>
      </c>
      <c r="T453" s="109">
        <v>127</v>
      </c>
      <c r="V453" s="109" t="s">
        <v>518</v>
      </c>
    </row>
    <row r="454" spans="1:22" ht="15">
      <c r="A454" s="128"/>
      <c r="B454" s="135"/>
      <c r="C454" s="129"/>
      <c r="D454" s="132" t="s">
        <v>486</v>
      </c>
      <c r="E454" s="129"/>
      <c r="F454" s="129"/>
      <c r="G454" s="130"/>
      <c r="H454" s="143">
        <v>300</v>
      </c>
      <c r="I454" s="143">
        <v>47</v>
      </c>
      <c r="J454" s="143">
        <v>56</v>
      </c>
      <c r="K454" s="143">
        <v>0</v>
      </c>
      <c r="L454" s="143">
        <v>357</v>
      </c>
      <c r="M454" s="143">
        <v>0</v>
      </c>
      <c r="N454" s="109">
        <v>0</v>
      </c>
      <c r="O454" s="109">
        <v>0</v>
      </c>
      <c r="P454" s="109">
        <v>4320</v>
      </c>
      <c r="Q454" s="109">
        <v>0</v>
      </c>
      <c r="R454" s="109">
        <v>0</v>
      </c>
      <c r="T454" s="109">
        <v>54</v>
      </c>
      <c r="V454" s="109">
        <v>0</v>
      </c>
    </row>
    <row r="455" spans="1:22" ht="15">
      <c r="A455" s="128"/>
      <c r="B455" s="135"/>
      <c r="C455" s="129"/>
      <c r="D455" s="132" t="s">
        <v>487</v>
      </c>
      <c r="E455" s="129"/>
      <c r="F455" s="129"/>
      <c r="G455" s="130"/>
      <c r="H455" s="143">
        <v>618</v>
      </c>
      <c r="I455" s="143">
        <v>53</v>
      </c>
      <c r="J455" s="143">
        <v>72</v>
      </c>
      <c r="K455" s="143">
        <v>0</v>
      </c>
      <c r="L455" s="143" t="s">
        <v>560</v>
      </c>
      <c r="M455" s="143">
        <v>0</v>
      </c>
      <c r="N455" s="109">
        <v>0</v>
      </c>
      <c r="O455" s="109">
        <v>100</v>
      </c>
      <c r="P455" s="109">
        <v>0</v>
      </c>
      <c r="Q455" s="109">
        <v>0</v>
      </c>
      <c r="R455" s="109">
        <v>0</v>
      </c>
      <c r="T455" s="109">
        <v>71</v>
      </c>
      <c r="V455" s="109">
        <v>0</v>
      </c>
    </row>
    <row r="456" spans="1:22" ht="15">
      <c r="A456" s="128"/>
      <c r="B456" s="135"/>
      <c r="C456" s="129"/>
      <c r="D456" s="132" t="s">
        <v>488</v>
      </c>
      <c r="E456" s="129"/>
      <c r="F456" s="129"/>
      <c r="G456" s="130"/>
      <c r="H456" s="143">
        <v>1602</v>
      </c>
      <c r="I456" s="143">
        <v>211</v>
      </c>
      <c r="J456" s="143">
        <v>23</v>
      </c>
      <c r="K456" s="143">
        <v>0</v>
      </c>
      <c r="L456" s="143" t="s">
        <v>560</v>
      </c>
      <c r="M456" s="143">
        <v>0</v>
      </c>
      <c r="N456" s="109">
        <v>146</v>
      </c>
      <c r="O456" s="109">
        <v>127</v>
      </c>
      <c r="P456" s="109">
        <v>0</v>
      </c>
      <c r="Q456" s="109">
        <v>24</v>
      </c>
      <c r="R456" s="109">
        <v>0</v>
      </c>
      <c r="T456" s="109">
        <v>136</v>
      </c>
      <c r="V456" s="109" t="s">
        <v>518</v>
      </c>
    </row>
    <row r="457" spans="1:22" ht="15">
      <c r="A457" s="128"/>
      <c r="B457" s="135"/>
      <c r="C457" s="129"/>
      <c r="D457" s="132" t="s">
        <v>485</v>
      </c>
      <c r="E457" s="129"/>
      <c r="F457" s="129"/>
      <c r="G457" s="130"/>
      <c r="H457" s="143">
        <v>0</v>
      </c>
      <c r="I457" s="143" t="s">
        <v>518</v>
      </c>
      <c r="J457" s="143">
        <v>0</v>
      </c>
      <c r="K457" s="143">
        <v>0</v>
      </c>
      <c r="L457" s="143">
        <v>65</v>
      </c>
      <c r="M457" s="143">
        <v>0</v>
      </c>
      <c r="N457" s="109">
        <v>0</v>
      </c>
      <c r="O457" s="109">
        <v>0</v>
      </c>
      <c r="P457" s="109">
        <v>346</v>
      </c>
      <c r="Q457" s="109" t="s">
        <v>518</v>
      </c>
      <c r="R457" s="109">
        <v>0</v>
      </c>
      <c r="T457" s="109" t="s">
        <v>560</v>
      </c>
      <c r="V457" s="109" t="s">
        <v>518</v>
      </c>
    </row>
    <row r="458" spans="1:22" ht="15">
      <c r="A458" s="128"/>
      <c r="B458" s="135"/>
      <c r="C458" s="129"/>
      <c r="D458" s="132" t="s">
        <v>400</v>
      </c>
      <c r="E458" s="129"/>
      <c r="F458" s="129"/>
      <c r="G458" s="130"/>
      <c r="H458" s="143">
        <v>3158</v>
      </c>
      <c r="I458" s="143">
        <v>36</v>
      </c>
      <c r="J458" s="143">
        <v>68</v>
      </c>
      <c r="K458" s="143">
        <v>15</v>
      </c>
      <c r="L458" s="143" t="s">
        <v>560</v>
      </c>
      <c r="M458" s="143">
        <v>244</v>
      </c>
      <c r="N458" s="109">
        <v>135</v>
      </c>
      <c r="O458" s="109">
        <v>67</v>
      </c>
      <c r="P458" s="109">
        <v>2708</v>
      </c>
      <c r="Q458" s="109">
        <v>188</v>
      </c>
      <c r="R458" s="109">
        <v>0</v>
      </c>
      <c r="T458" s="109">
        <v>199</v>
      </c>
      <c r="V458" s="109" t="s">
        <v>518</v>
      </c>
    </row>
    <row r="459" spans="1:22" ht="15">
      <c r="A459" s="128"/>
      <c r="B459" s="146"/>
      <c r="C459" s="147"/>
      <c r="D459" s="148" t="s">
        <v>492</v>
      </c>
      <c r="E459" s="147"/>
      <c r="F459" s="147"/>
      <c r="G459" s="149"/>
      <c r="H459" s="150">
        <v>2045</v>
      </c>
      <c r="I459" s="150">
        <v>94</v>
      </c>
      <c r="J459" s="150">
        <v>94</v>
      </c>
      <c r="K459" s="150">
        <v>20</v>
      </c>
      <c r="L459" s="143">
        <v>86</v>
      </c>
      <c r="M459" s="150">
        <v>0</v>
      </c>
      <c r="N459" s="109">
        <v>166</v>
      </c>
      <c r="O459" s="109">
        <v>150</v>
      </c>
      <c r="P459" s="109">
        <v>0</v>
      </c>
      <c r="Q459" s="109">
        <v>30</v>
      </c>
      <c r="R459" s="109">
        <v>0</v>
      </c>
      <c r="T459" s="109" t="s">
        <v>560</v>
      </c>
      <c r="V459" s="109" t="s">
        <v>518</v>
      </c>
    </row>
    <row r="460" spans="1:20" ht="15">
      <c r="A460" s="151"/>
      <c r="B460" s="152"/>
      <c r="C460" s="153"/>
      <c r="D460" s="153"/>
      <c r="E460" s="153"/>
      <c r="F460" s="153"/>
      <c r="G460" s="154"/>
      <c r="H460" s="155"/>
      <c r="I460" s="155"/>
      <c r="J460" s="155"/>
      <c r="K460" s="155"/>
      <c r="L460" s="143">
        <v>25</v>
      </c>
      <c r="M460" s="155"/>
      <c r="P460" s="109">
        <v>3013</v>
      </c>
      <c r="T460" s="109" t="s">
        <v>560</v>
      </c>
    </row>
    <row r="461" spans="12:20" ht="15">
      <c r="L461" s="143"/>
      <c r="P461" s="109">
        <v>0</v>
      </c>
      <c r="T461" s="109" t="s">
        <v>560</v>
      </c>
    </row>
    <row r="462" ht="15">
      <c r="T462" s="109">
        <v>95</v>
      </c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9"/>
  <sheetViews>
    <sheetView view="pageBreakPreview" zoomScaleSheetLayoutView="100" zoomScalePageLayoutView="0" workbookViewId="0" topLeftCell="A250">
      <selection activeCell="H12" sqref="H12"/>
    </sheetView>
  </sheetViews>
  <sheetFormatPr defaultColWidth="9.140625" defaultRowHeight="15"/>
  <cols>
    <col min="1" max="1" width="16.57421875" style="109" customWidth="1"/>
    <col min="2" max="5" width="5.7109375" style="109" customWidth="1"/>
    <col min="6" max="6" width="12.28125" style="109" customWidth="1"/>
    <col min="7" max="7" width="26.28125" style="109" customWidth="1"/>
    <col min="8" max="8" width="18.003906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581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45808.81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980096010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>
        <f>SUM(H11:H129)</f>
        <v>45013.38</v>
      </c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1019.22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>
        <v>558.78</v>
      </c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>
        <v>576.68</v>
      </c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>
        <v>0</v>
      </c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>
        <v>1040.57</v>
      </c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>
        <v>505.91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2041.41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0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2270.17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1434.83</v>
      </c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>
        <v>1563.37</v>
      </c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>
        <v>392.6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0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613.57</v>
      </c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>
        <v>21.28</v>
      </c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>
        <v>922.73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1186.16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1772.34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0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0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144.82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731.9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0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0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0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0.1</v>
      </c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>
        <v>1421.72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348.76</v>
      </c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>
        <v>0</v>
      </c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>
        <v>0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127.32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204.21</v>
      </c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>
        <v>0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866.45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2217.14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446.82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>
        <v>3119.7</v>
      </c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>
        <v>0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3044.67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>
        <v>1722.9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308.11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3057.35</v>
      </c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>
        <v>0</v>
      </c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>
        <v>0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0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849.45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>
        <v>1102.77</v>
      </c>
    </row>
    <row r="91" spans="1:8" ht="15">
      <c r="A91" s="114"/>
      <c r="B91" s="120"/>
      <c r="C91" s="121"/>
      <c r="D91" s="121"/>
      <c r="E91" s="126"/>
      <c r="F91" s="126"/>
      <c r="G91" s="122" t="s">
        <v>520</v>
      </c>
      <c r="H91" s="125">
        <v>680.18</v>
      </c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>
        <v>0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0</v>
      </c>
    </row>
    <row r="98" spans="1:8" ht="15">
      <c r="A98" s="114"/>
      <c r="B98" s="120"/>
      <c r="C98" s="121"/>
      <c r="D98" s="121"/>
      <c r="E98" s="126"/>
      <c r="F98" s="126"/>
      <c r="G98" s="122" t="s">
        <v>523</v>
      </c>
      <c r="H98" s="125">
        <v>632.67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1706.98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698.6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754.29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737.92</v>
      </c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292.54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369.46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268.69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355.55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201.33</v>
      </c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1026.19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0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617.39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871.65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0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166.13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>
        <f>SUM(H132:H250)</f>
        <v>957547180</v>
      </c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v>16795800</v>
      </c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6774000</v>
      </c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12573200</v>
      </c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0</v>
      </c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>
        <v>22813400</v>
      </c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>
        <v>12723750</v>
      </c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>
        <v>33918870</v>
      </c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>
        <v>0</v>
      </c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>
        <v>35777250</v>
      </c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53262750</v>
      </c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72018450</v>
      </c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6084600</v>
      </c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0</v>
      </c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16758240</v>
      </c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508800</v>
      </c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12368760</v>
      </c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22601320</v>
      </c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20171600</v>
      </c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0</v>
      </c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>
        <v>0</v>
      </c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1957160</v>
      </c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8171680</v>
      </c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0</v>
      </c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0</v>
      </c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0</v>
      </c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0</v>
      </c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53014600</v>
      </c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>
        <v>4004880</v>
      </c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>
        <v>0</v>
      </c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>
        <v>0</v>
      </c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1469880</v>
      </c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3341130</v>
      </c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>
        <v>0</v>
      </c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38756950</v>
      </c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0</v>
      </c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3621200</v>
      </c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68841600</v>
      </c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>
        <v>0</v>
      </c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63685400</v>
      </c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51385720</v>
      </c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11136300</v>
      </c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48863550</v>
      </c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>
        <v>0</v>
      </c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0</v>
      </c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0</v>
      </c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15889500</v>
      </c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0</v>
      </c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14188920</v>
      </c>
    </row>
    <row r="212" spans="1:8" ht="15">
      <c r="A212" s="114"/>
      <c r="B212" s="120"/>
      <c r="C212" s="121"/>
      <c r="D212" s="121"/>
      <c r="E212" s="126"/>
      <c r="F212" s="126"/>
      <c r="G212" s="122" t="s">
        <v>520</v>
      </c>
      <c r="H212" s="125">
        <v>9291230</v>
      </c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0</v>
      </c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0</v>
      </c>
    </row>
    <row r="219" spans="1:8" ht="15">
      <c r="A219" s="114"/>
      <c r="B219" s="120"/>
      <c r="C219" s="121"/>
      <c r="D219" s="121"/>
      <c r="E219" s="126"/>
      <c r="F219" s="126"/>
      <c r="G219" s="122" t="s">
        <v>542</v>
      </c>
      <c r="H219" s="125">
        <v>9922650</v>
      </c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>
        <v>0</v>
      </c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>
        <v>21620880</v>
      </c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v>21404800</v>
      </c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22682340</v>
      </c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15612800</v>
      </c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>
        <v>2815320</v>
      </c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>
        <v>20387200</v>
      </c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21435900</v>
      </c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5932950</v>
      </c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7052090</v>
      </c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33730140</v>
      </c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v>0</v>
      </c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15318380</v>
      </c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16324500</v>
      </c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v>0</v>
      </c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536740</v>
      </c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795.4300000000001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21.56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563</v>
      </c>
      <c r="H256" s="125">
        <v>43.2</v>
      </c>
    </row>
    <row r="257" spans="1:8" ht="15">
      <c r="A257" s="114"/>
      <c r="B257" s="120"/>
      <c r="C257" s="121"/>
      <c r="D257" s="121"/>
      <c r="E257" s="121"/>
      <c r="F257" s="126"/>
      <c r="G257" s="122" t="s">
        <v>306</v>
      </c>
      <c r="H257" s="125">
        <v>82.11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10.53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15.02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28.79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95.76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33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11.54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33.51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55.97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19.37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35.62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41.74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12.86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51.48</v>
      </c>
    </row>
    <row r="296" spans="1:8" ht="15">
      <c r="A296" s="114"/>
      <c r="B296" s="120"/>
      <c r="C296" s="121"/>
      <c r="D296" s="121"/>
      <c r="E296" s="121"/>
      <c r="F296" s="126"/>
      <c r="G296" s="122" t="s">
        <v>564</v>
      </c>
      <c r="H296" s="125">
        <v>15.43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24.86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56.88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75.34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30.86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22548830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349920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563</v>
      </c>
      <c r="H318" s="125">
        <v>1427700</v>
      </c>
    </row>
    <row r="319" spans="1:8" ht="15">
      <c r="A319" s="114"/>
      <c r="B319" s="120"/>
      <c r="C319" s="121"/>
      <c r="D319" s="121"/>
      <c r="E319" s="121"/>
      <c r="F319" s="126"/>
      <c r="G319" s="122" t="s">
        <v>306</v>
      </c>
      <c r="H319" s="125">
        <v>2224050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158920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239110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611540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2030950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687060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175470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1057300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1165480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834030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771540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1060720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327420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1056320</v>
      </c>
    </row>
    <row r="358" spans="1:8" ht="15">
      <c r="A358" s="114"/>
      <c r="B358" s="120"/>
      <c r="C358" s="121"/>
      <c r="D358" s="121"/>
      <c r="E358" s="121"/>
      <c r="F358" s="126"/>
      <c r="G358" s="122" t="s">
        <v>564</v>
      </c>
      <c r="H358" s="125">
        <v>300000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627020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613240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5924000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907040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1841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224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>
        <v>2354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>
        <v>650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 t="s">
        <v>518</v>
      </c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>
        <v>295</v>
      </c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>
        <v>229</v>
      </c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>
        <v>126</v>
      </c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>
        <v>385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>
        <v>663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656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472</v>
      </c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>
        <v>91</v>
      </c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>
        <v>40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25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>
        <v>28</v>
      </c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v>298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203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 t="s">
        <v>518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66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96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41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95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f>SUM(H407:H445)</f>
        <v>7144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>
        <v>0</v>
      </c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>
        <v>0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>
        <v>0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>
        <v>0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>
        <v>658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>
        <v>240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>
        <v>173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>
        <v>53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1159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>
        <v>0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>
        <v>756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35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>
        <v>266</v>
      </c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>
        <v>0</v>
      </c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>
        <v>240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142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478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>
        <v>0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>
        <v>458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>
        <v>236</v>
      </c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>
        <v>389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>
        <v>563</v>
      </c>
    </row>
    <row r="430" spans="1:8" ht="15">
      <c r="A430" s="128"/>
      <c r="B430" s="135"/>
      <c r="C430" s="129"/>
      <c r="D430" s="132" t="s">
        <v>550</v>
      </c>
      <c r="E430" s="129"/>
      <c r="F430" s="129"/>
      <c r="G430" s="130"/>
      <c r="H430" s="133">
        <v>42</v>
      </c>
    </row>
    <row r="431" spans="1:8" ht="15">
      <c r="A431" s="128"/>
      <c r="B431" s="135"/>
      <c r="C431" s="129"/>
      <c r="D431" s="132" t="s">
        <v>489</v>
      </c>
      <c r="E431" s="129"/>
      <c r="F431" s="129"/>
      <c r="G431" s="130"/>
      <c r="H431" s="133">
        <v>432</v>
      </c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>
        <v>41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>
        <v>0</v>
      </c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>
        <v>53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0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46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288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>
        <v>0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>
        <v>0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>
        <v>0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>
        <v>256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>
        <v>0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140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>
        <v>0</v>
      </c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v>1041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79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153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32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74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165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97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47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53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211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 t="s">
        <v>518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36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94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9"/>
  <sheetViews>
    <sheetView view="pageBreakPreview" zoomScaleSheetLayoutView="100" zoomScalePageLayoutView="0" workbookViewId="0" topLeftCell="A252">
      <selection activeCell="H8" sqref="H8"/>
    </sheetView>
  </sheetViews>
  <sheetFormatPr defaultColWidth="9.140625" defaultRowHeight="15"/>
  <cols>
    <col min="1" max="1" width="16.421875" style="109" customWidth="1"/>
    <col min="2" max="5" width="5.7109375" style="109" customWidth="1"/>
    <col min="6" max="6" width="11.8515625" style="109" customWidth="1"/>
    <col min="7" max="7" width="32.140625" style="109" customWidth="1"/>
    <col min="8" max="8" width="13.85156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583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269.7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4074810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269.7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306</v>
      </c>
      <c r="H256" s="125">
        <v>29.84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70.65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7.29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20.18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26.1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19.24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3.38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41.73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51.29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0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4074810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306</v>
      </c>
      <c r="H318" s="125">
        <v>681800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f>25000*7.29</f>
        <v>182250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f>20000*20.18</f>
        <v>403600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475250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f>18000*19.24</f>
        <v>346320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f>23000*41.73</f>
        <v>959789.9999999999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1025800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/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103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/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>
        <v>0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/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/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/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>
        <v>0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/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/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/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/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f>SUM(H397+H402+H403)</f>
        <v>90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75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0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75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0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15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/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/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/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/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/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/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/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/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/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/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/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/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/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/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/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/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/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/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/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/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/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/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/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/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/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/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/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/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/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/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/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/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/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/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v>452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32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30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0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0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35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0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15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20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7"/>
  <sheetViews>
    <sheetView view="pageBreakPreview" zoomScaleSheetLayoutView="100" zoomScalePageLayoutView="0" workbookViewId="0" topLeftCell="A244">
      <selection activeCell="H8" sqref="H8"/>
    </sheetView>
  </sheetViews>
  <sheetFormatPr defaultColWidth="9.140625" defaultRowHeight="15"/>
  <cols>
    <col min="1" max="1" width="16.7109375" style="109" customWidth="1"/>
    <col min="2" max="5" width="5.7109375" style="109" customWidth="1"/>
    <col min="6" max="6" width="12.421875" style="109" customWidth="1"/>
    <col min="7" max="7" width="25.57421875" style="109" customWidth="1"/>
    <col min="8" max="8" width="15.7109375" style="109" customWidth="1"/>
    <col min="9" max="12" width="14.421875" style="109" hidden="1" customWidth="1"/>
    <col min="13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584</v>
      </c>
      <c r="B2" s="178"/>
      <c r="C2" s="178"/>
      <c r="D2" s="178"/>
      <c r="E2" s="178"/>
      <c r="F2" s="178"/>
      <c r="G2" s="178"/>
      <c r="H2" s="108">
        <v>2016</v>
      </c>
    </row>
    <row r="3" spans="1:12" ht="15">
      <c r="A3" s="110"/>
      <c r="B3" s="111"/>
      <c r="C3" s="111"/>
      <c r="D3" s="111"/>
      <c r="E3" s="111"/>
      <c r="F3" s="111"/>
      <c r="G3" s="112"/>
      <c r="H3" s="113"/>
      <c r="I3" s="109" t="s">
        <v>556</v>
      </c>
      <c r="J3" s="109" t="s">
        <v>557</v>
      </c>
      <c r="K3" s="109" t="s">
        <v>558</v>
      </c>
      <c r="L3" s="109" t="s">
        <v>559</v>
      </c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146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147</v>
      </c>
      <c r="D7" s="121"/>
      <c r="E7" s="121"/>
      <c r="F7" s="121"/>
      <c r="G7" s="122"/>
      <c r="H7" s="124">
        <f>SUM(H10+H253)</f>
        <v>11684.1</v>
      </c>
    </row>
    <row r="8" spans="1:8" ht="15">
      <c r="A8" s="114"/>
      <c r="B8" s="120"/>
      <c r="C8" s="121" t="s">
        <v>148</v>
      </c>
      <c r="D8" s="121"/>
      <c r="E8" s="121"/>
      <c r="F8" s="121"/>
      <c r="G8" s="122"/>
      <c r="H8" s="124">
        <f>SUM(H131+H315)</f>
        <v>179233570</v>
      </c>
    </row>
    <row r="9" spans="1:8" ht="15">
      <c r="A9" s="114"/>
      <c r="B9" s="120"/>
      <c r="C9" s="121"/>
      <c r="D9" s="121" t="s">
        <v>149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150</v>
      </c>
      <c r="F10" s="121"/>
      <c r="G10" s="122"/>
      <c r="H10" s="124">
        <f>SUM(H11:H126)</f>
        <v>11290.300000000001</v>
      </c>
    </row>
    <row r="11" spans="1:12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207.2</v>
      </c>
      <c r="I11" s="109">
        <v>33</v>
      </c>
      <c r="J11" s="109">
        <v>41</v>
      </c>
      <c r="K11" s="109">
        <v>58.6</v>
      </c>
      <c r="L11" s="109">
        <v>74.6</v>
      </c>
    </row>
    <row r="12" spans="1:12" ht="15">
      <c r="A12" s="114"/>
      <c r="B12" s="120"/>
      <c r="C12" s="121"/>
      <c r="D12" s="121"/>
      <c r="E12" s="126"/>
      <c r="F12" s="126"/>
      <c r="G12" s="122" t="s">
        <v>6</v>
      </c>
      <c r="H12" s="125">
        <v>163</v>
      </c>
      <c r="I12" s="109">
        <v>34.9</v>
      </c>
      <c r="J12" s="109">
        <v>29.3</v>
      </c>
      <c r="K12" s="109">
        <v>40.3</v>
      </c>
      <c r="L12" s="109">
        <v>58.5</v>
      </c>
    </row>
    <row r="13" spans="1:12" ht="15">
      <c r="A13" s="114"/>
      <c r="B13" s="120"/>
      <c r="C13" s="121"/>
      <c r="D13" s="121"/>
      <c r="E13" s="126"/>
      <c r="F13" s="126"/>
      <c r="G13" s="122" t="s">
        <v>152</v>
      </c>
      <c r="H13" s="125">
        <v>81.1</v>
      </c>
      <c r="I13" s="109">
        <v>15</v>
      </c>
      <c r="J13" s="109">
        <v>21</v>
      </c>
      <c r="K13" s="109">
        <v>24.2</v>
      </c>
      <c r="L13" s="109">
        <v>20.9</v>
      </c>
    </row>
    <row r="14" spans="1:12" ht="15">
      <c r="A14" s="114"/>
      <c r="B14" s="120"/>
      <c r="C14" s="121"/>
      <c r="D14" s="121"/>
      <c r="E14" s="126"/>
      <c r="F14" s="126"/>
      <c r="G14" s="122" t="s">
        <v>153</v>
      </c>
      <c r="H14" s="125">
        <v>68.6</v>
      </c>
      <c r="I14" s="109">
        <v>9</v>
      </c>
      <c r="J14" s="109">
        <v>12</v>
      </c>
      <c r="K14" s="109">
        <v>27</v>
      </c>
      <c r="L14" s="109">
        <v>20.6</v>
      </c>
    </row>
    <row r="15" spans="1:12" ht="15">
      <c r="A15" s="114"/>
      <c r="B15" s="120"/>
      <c r="C15" s="121"/>
      <c r="D15" s="121"/>
      <c r="E15" s="126"/>
      <c r="F15" s="126"/>
      <c r="G15" s="122" t="s">
        <v>154</v>
      </c>
      <c r="H15" s="125">
        <v>99.2</v>
      </c>
      <c r="I15" s="109">
        <v>19</v>
      </c>
      <c r="J15" s="109">
        <v>21</v>
      </c>
      <c r="K15" s="109">
        <v>30.2</v>
      </c>
      <c r="L15" s="109">
        <v>29</v>
      </c>
    </row>
    <row r="16" spans="1:12" ht="15">
      <c r="A16" s="114"/>
      <c r="B16" s="120"/>
      <c r="C16" s="121"/>
      <c r="D16" s="121"/>
      <c r="E16" s="126"/>
      <c r="F16" s="126"/>
      <c r="G16" s="122" t="s">
        <v>10</v>
      </c>
      <c r="H16" s="125">
        <v>70.3</v>
      </c>
      <c r="I16" s="109">
        <v>42</v>
      </c>
      <c r="J16" s="109">
        <v>55</v>
      </c>
      <c r="K16" s="109">
        <v>81.3</v>
      </c>
      <c r="L16" s="109">
        <v>74.8</v>
      </c>
    </row>
    <row r="17" spans="1:12" ht="15">
      <c r="A17" s="114"/>
      <c r="B17" s="120"/>
      <c r="C17" s="121"/>
      <c r="D17" s="121"/>
      <c r="E17" s="126"/>
      <c r="F17" s="126"/>
      <c r="G17" s="122" t="s">
        <v>11</v>
      </c>
      <c r="H17" s="125">
        <v>170.3</v>
      </c>
      <c r="I17" s="109">
        <v>13.5</v>
      </c>
      <c r="J17" s="109">
        <v>15</v>
      </c>
      <c r="K17" s="109">
        <v>21.2</v>
      </c>
      <c r="L17" s="109">
        <v>20.6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47.8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253.1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57.8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34.6</v>
      </c>
    </row>
    <row r="22" spans="1:12" ht="15">
      <c r="A22" s="114"/>
      <c r="B22" s="120"/>
      <c r="C22" s="121"/>
      <c r="D22" s="121"/>
      <c r="E22" s="126"/>
      <c r="F22" s="126"/>
      <c r="G22" s="122" t="s">
        <v>156</v>
      </c>
      <c r="H22" s="125">
        <v>135</v>
      </c>
      <c r="I22" s="109">
        <v>17.5</v>
      </c>
      <c r="J22" s="109">
        <v>9.8</v>
      </c>
      <c r="K22" s="109">
        <v>17</v>
      </c>
      <c r="L22" s="109">
        <v>13.5</v>
      </c>
    </row>
    <row r="23" spans="1:12" ht="15">
      <c r="A23" s="114"/>
      <c r="B23" s="120"/>
      <c r="C23" s="121"/>
      <c r="D23" s="121"/>
      <c r="E23" s="126"/>
      <c r="F23" s="126"/>
      <c r="G23" s="122" t="s">
        <v>322</v>
      </c>
      <c r="H23" s="125">
        <v>247.5</v>
      </c>
      <c r="I23" s="109">
        <v>3</v>
      </c>
      <c r="J23" s="109">
        <v>1.8</v>
      </c>
      <c r="K23" s="109">
        <v>6</v>
      </c>
      <c r="L23" s="109">
        <v>3.8</v>
      </c>
    </row>
    <row r="24" spans="1:12" ht="15">
      <c r="A24" s="114"/>
      <c r="B24" s="120"/>
      <c r="C24" s="121"/>
      <c r="D24" s="121"/>
      <c r="E24" s="126"/>
      <c r="F24" s="126"/>
      <c r="G24" s="122" t="s">
        <v>157</v>
      </c>
      <c r="H24" s="125">
        <v>18.2</v>
      </c>
      <c r="I24" s="109">
        <v>33</v>
      </c>
      <c r="J24" s="109">
        <v>28</v>
      </c>
      <c r="K24" s="109">
        <v>41</v>
      </c>
      <c r="L24" s="109">
        <v>33</v>
      </c>
    </row>
    <row r="25" spans="1:12" ht="15">
      <c r="A25" s="114"/>
      <c r="B25" s="120"/>
      <c r="C25" s="121"/>
      <c r="D25" s="121"/>
      <c r="E25" s="126"/>
      <c r="F25" s="126"/>
      <c r="G25" s="122" t="s">
        <v>158</v>
      </c>
      <c r="H25" s="125">
        <v>110.5</v>
      </c>
      <c r="I25" s="109">
        <v>54</v>
      </c>
      <c r="J25" s="109">
        <v>61</v>
      </c>
      <c r="K25" s="109">
        <v>72.5</v>
      </c>
      <c r="L25" s="109">
        <v>60</v>
      </c>
    </row>
    <row r="26" spans="1:12" ht="15">
      <c r="A26" s="114"/>
      <c r="B26" s="120"/>
      <c r="C26" s="121"/>
      <c r="D26" s="121"/>
      <c r="E26" s="126"/>
      <c r="F26" s="126"/>
      <c r="G26" s="122" t="s">
        <v>323</v>
      </c>
      <c r="H26" s="125">
        <v>135.2</v>
      </c>
      <c r="I26" s="109">
        <v>3</v>
      </c>
      <c r="J26" s="109">
        <v>4</v>
      </c>
      <c r="K26" s="109">
        <v>6</v>
      </c>
      <c r="L26" s="109">
        <v>5.2</v>
      </c>
    </row>
    <row r="27" spans="1:12" ht="15">
      <c r="A27" s="114"/>
      <c r="B27" s="120"/>
      <c r="C27" s="121"/>
      <c r="D27" s="121"/>
      <c r="E27" s="126"/>
      <c r="F27" s="126"/>
      <c r="G27" s="122" t="s">
        <v>159</v>
      </c>
      <c r="H27" s="125">
        <v>40</v>
      </c>
      <c r="I27" s="109">
        <v>34</v>
      </c>
      <c r="J27" s="109">
        <v>24</v>
      </c>
      <c r="K27" s="109">
        <v>29</v>
      </c>
      <c r="L27" s="109">
        <v>23.5</v>
      </c>
    </row>
    <row r="28" spans="1:12" ht="15">
      <c r="A28" s="114"/>
      <c r="B28" s="120"/>
      <c r="C28" s="121"/>
      <c r="D28" s="121"/>
      <c r="E28" s="126"/>
      <c r="F28" s="126"/>
      <c r="G28" s="122" t="s">
        <v>23</v>
      </c>
      <c r="H28" s="125">
        <v>298</v>
      </c>
      <c r="I28" s="109">
        <v>29.2</v>
      </c>
      <c r="J28" s="109">
        <v>34</v>
      </c>
      <c r="K28" s="109">
        <v>38</v>
      </c>
      <c r="L28" s="109">
        <v>34</v>
      </c>
    </row>
    <row r="29" spans="1:12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  <c r="I29" s="109">
        <v>27</v>
      </c>
      <c r="J29" s="109">
        <v>37</v>
      </c>
      <c r="K29" s="109">
        <v>57.1</v>
      </c>
      <c r="L29" s="109">
        <v>49.2</v>
      </c>
    </row>
    <row r="30" spans="1:12" ht="15">
      <c r="A30" s="114"/>
      <c r="B30" s="120"/>
      <c r="C30" s="121"/>
      <c r="D30" s="121"/>
      <c r="E30" s="126"/>
      <c r="F30" s="126"/>
      <c r="G30" s="122" t="s">
        <v>325</v>
      </c>
      <c r="H30" s="125">
        <v>23.1</v>
      </c>
      <c r="I30" s="109">
        <v>11</v>
      </c>
      <c r="J30" s="109">
        <v>9</v>
      </c>
      <c r="K30" s="109">
        <v>11</v>
      </c>
      <c r="L30" s="109">
        <v>9</v>
      </c>
    </row>
    <row r="31" spans="1:12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  <c r="I31" s="109">
        <v>63</v>
      </c>
      <c r="J31" s="109">
        <v>69</v>
      </c>
      <c r="K31" s="109">
        <v>94</v>
      </c>
      <c r="L31" s="109">
        <v>72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12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  <c r="I33" s="109">
        <v>6</v>
      </c>
      <c r="J33" s="109">
        <v>3.6</v>
      </c>
      <c r="K33" s="109">
        <v>7.5</v>
      </c>
      <c r="L33" s="109">
        <v>6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324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0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0</v>
      </c>
    </row>
    <row r="37" spans="1:12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  <c r="J37" s="109">
        <v>60</v>
      </c>
      <c r="K37" s="109">
        <v>97</v>
      </c>
      <c r="L37" s="109">
        <v>122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9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  <c r="I39" s="109">
        <v>45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0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0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34.2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140.5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68.3</v>
      </c>
    </row>
    <row r="49" spans="1:12" ht="15">
      <c r="A49" s="114"/>
      <c r="B49" s="120"/>
      <c r="C49" s="121"/>
      <c r="D49" s="121"/>
      <c r="E49" s="126"/>
      <c r="F49" s="126"/>
      <c r="G49" s="122" t="s">
        <v>176</v>
      </c>
      <c r="H49" s="125">
        <v>157.4</v>
      </c>
      <c r="I49" s="109">
        <v>4.2</v>
      </c>
      <c r="J49" s="109">
        <v>6</v>
      </c>
      <c r="K49" s="109">
        <v>13.4</v>
      </c>
      <c r="L49" s="109">
        <v>10.6</v>
      </c>
    </row>
    <row r="50" spans="1:12" ht="15">
      <c r="A50" s="114"/>
      <c r="B50" s="120"/>
      <c r="C50" s="121"/>
      <c r="D50" s="121"/>
      <c r="E50" s="126"/>
      <c r="F50" s="126"/>
      <c r="G50" s="122" t="s">
        <v>177</v>
      </c>
      <c r="H50" s="125">
        <v>0</v>
      </c>
      <c r="I50" s="109">
        <v>27</v>
      </c>
      <c r="J50" s="109">
        <v>31</v>
      </c>
      <c r="K50" s="109">
        <v>37.5</v>
      </c>
      <c r="L50" s="109">
        <v>45</v>
      </c>
    </row>
    <row r="51" spans="1:12" ht="15">
      <c r="A51" s="114"/>
      <c r="B51" s="120"/>
      <c r="C51" s="121"/>
      <c r="D51" s="121"/>
      <c r="E51" s="126"/>
      <c r="F51" s="126"/>
      <c r="G51" s="122" t="s">
        <v>178</v>
      </c>
      <c r="H51" s="125">
        <v>84.4</v>
      </c>
      <c r="I51" s="109">
        <v>15.9</v>
      </c>
      <c r="J51" s="109">
        <v>15.3</v>
      </c>
      <c r="K51" s="109">
        <v>19.9</v>
      </c>
      <c r="L51" s="109">
        <v>17.2</v>
      </c>
    </row>
    <row r="52" spans="1:12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  <c r="I52" s="109">
        <v>28</v>
      </c>
      <c r="J52" s="109">
        <v>39</v>
      </c>
      <c r="K52" s="109">
        <v>47.6</v>
      </c>
      <c r="L52" s="109">
        <v>42.8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0</v>
      </c>
    </row>
    <row r="54" spans="1:12" ht="15">
      <c r="A54" s="114"/>
      <c r="B54" s="120"/>
      <c r="C54" s="121"/>
      <c r="D54" s="121"/>
      <c r="E54" s="126"/>
      <c r="F54" s="126"/>
      <c r="G54" s="122" t="s">
        <v>179</v>
      </c>
      <c r="H54" s="125">
        <v>110</v>
      </c>
      <c r="I54" s="109">
        <v>15</v>
      </c>
      <c r="J54" s="109">
        <v>19</v>
      </c>
      <c r="K54" s="109">
        <v>26.2</v>
      </c>
      <c r="L54" s="109">
        <v>24.2</v>
      </c>
    </row>
    <row r="55" spans="1:12" ht="15">
      <c r="A55" s="114"/>
      <c r="B55" s="120"/>
      <c r="C55" s="121"/>
      <c r="D55" s="121"/>
      <c r="E55" s="126"/>
      <c r="F55" s="126"/>
      <c r="G55" s="122" t="s">
        <v>326</v>
      </c>
      <c r="H55" s="125">
        <v>111.5</v>
      </c>
      <c r="I55" s="109">
        <v>21</v>
      </c>
      <c r="J55" s="109">
        <v>25</v>
      </c>
      <c r="K55" s="109">
        <v>34.5</v>
      </c>
      <c r="L55" s="109">
        <v>29.5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0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43</v>
      </c>
    </row>
    <row r="58" spans="1:12" ht="15">
      <c r="A58" s="114"/>
      <c r="B58" s="120"/>
      <c r="C58" s="121"/>
      <c r="D58" s="121"/>
      <c r="E58" s="126"/>
      <c r="F58" s="126"/>
      <c r="G58" s="122" t="s">
        <v>52</v>
      </c>
      <c r="H58" s="125">
        <v>0</v>
      </c>
      <c r="I58" s="109">
        <v>21</v>
      </c>
      <c r="J58" s="109">
        <v>22</v>
      </c>
      <c r="K58" s="109">
        <v>36.5</v>
      </c>
      <c r="L58" s="109">
        <v>32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0</v>
      </c>
    </row>
    <row r="60" spans="1:12" ht="15">
      <c r="A60" s="114"/>
      <c r="B60" s="120"/>
      <c r="C60" s="121"/>
      <c r="D60" s="121"/>
      <c r="E60" s="126"/>
      <c r="F60" s="126"/>
      <c r="G60" s="122" t="s">
        <v>183</v>
      </c>
      <c r="H60" s="125">
        <v>279</v>
      </c>
      <c r="I60" s="109">
        <v>9</v>
      </c>
      <c r="J60" s="109">
        <v>12</v>
      </c>
      <c r="K60" s="109">
        <v>14</v>
      </c>
      <c r="L60" s="109">
        <v>8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712</v>
      </c>
    </row>
    <row r="63" spans="1:12" ht="15">
      <c r="A63" s="114"/>
      <c r="B63" s="120"/>
      <c r="C63" s="121"/>
      <c r="D63" s="121"/>
      <c r="E63" s="126"/>
      <c r="F63" s="126"/>
      <c r="G63" s="122" t="s">
        <v>186</v>
      </c>
      <c r="H63" s="125">
        <v>221</v>
      </c>
      <c r="I63" s="109">
        <v>60</v>
      </c>
      <c r="J63" s="109">
        <v>64</v>
      </c>
      <c r="K63" s="109">
        <v>82</v>
      </c>
      <c r="L63" s="109">
        <v>73</v>
      </c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>
        <v>0</v>
      </c>
    </row>
    <row r="65" spans="1:12" ht="15">
      <c r="A65" s="114"/>
      <c r="B65" s="120"/>
      <c r="C65" s="121"/>
      <c r="D65" s="121"/>
      <c r="E65" s="126"/>
      <c r="F65" s="126"/>
      <c r="G65" s="122" t="s">
        <v>327</v>
      </c>
      <c r="H65" s="125">
        <v>521.7</v>
      </c>
      <c r="I65" s="109">
        <v>157</v>
      </c>
      <c r="J65" s="109">
        <v>174</v>
      </c>
      <c r="K65" s="109">
        <v>217</v>
      </c>
      <c r="L65" s="109">
        <v>164</v>
      </c>
    </row>
    <row r="66" spans="1:12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  <c r="I66" s="109">
        <v>48</v>
      </c>
      <c r="J66" s="109">
        <v>57</v>
      </c>
      <c r="K66" s="109">
        <v>72</v>
      </c>
      <c r="L66" s="109">
        <v>44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0</v>
      </c>
    </row>
    <row r="68" spans="1:12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  <c r="I68" s="109">
        <v>122.8</v>
      </c>
      <c r="J68" s="109">
        <v>131</v>
      </c>
      <c r="K68" s="109">
        <v>157.9</v>
      </c>
      <c r="L68" s="109">
        <v>110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229.1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69</v>
      </c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>
        <v>0</v>
      </c>
    </row>
    <row r="72" spans="1:12" ht="15">
      <c r="A72" s="114"/>
      <c r="B72" s="120"/>
      <c r="C72" s="121"/>
      <c r="D72" s="121"/>
      <c r="E72" s="126"/>
      <c r="F72" s="126"/>
      <c r="G72" s="122" t="s">
        <v>190</v>
      </c>
      <c r="H72" s="125">
        <v>0</v>
      </c>
      <c r="I72" s="109">
        <v>50</v>
      </c>
      <c r="J72" s="109">
        <v>57</v>
      </c>
      <c r="K72" s="109">
        <v>69.1</v>
      </c>
      <c r="L72" s="109">
        <v>53</v>
      </c>
    </row>
    <row r="73" spans="1:12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  <c r="I73" s="109">
        <v>15</v>
      </c>
      <c r="J73" s="109">
        <v>17</v>
      </c>
      <c r="K73" s="109">
        <v>21</v>
      </c>
      <c r="L73" s="109">
        <v>16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22.1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>
        <v>0</v>
      </c>
    </row>
    <row r="79" spans="1:12" ht="15">
      <c r="A79" s="114"/>
      <c r="B79" s="120"/>
      <c r="C79" s="121"/>
      <c r="D79" s="121"/>
      <c r="E79" s="126"/>
      <c r="F79" s="126"/>
      <c r="G79" s="122" t="s">
        <v>192</v>
      </c>
      <c r="H79" s="125">
        <v>0</v>
      </c>
      <c r="I79" s="109">
        <v>6</v>
      </c>
      <c r="J79" s="109">
        <v>5.3</v>
      </c>
      <c r="K79" s="109">
        <v>6.3</v>
      </c>
      <c r="L79" s="109">
        <v>4.5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0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110.4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111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12" ht="15">
      <c r="A89" s="114"/>
      <c r="B89" s="120"/>
      <c r="C89" s="121"/>
      <c r="D89" s="121"/>
      <c r="E89" s="126"/>
      <c r="F89" s="126"/>
      <c r="G89" s="122" t="s">
        <v>335</v>
      </c>
      <c r="H89" s="125">
        <v>27.3</v>
      </c>
      <c r="I89" s="109">
        <v>10</v>
      </c>
      <c r="J89" s="109">
        <v>12</v>
      </c>
      <c r="K89" s="109">
        <v>12</v>
      </c>
      <c r="L89" s="109">
        <v>13.8</v>
      </c>
    </row>
    <row r="90" spans="1:12" ht="15">
      <c r="A90" s="114"/>
      <c r="B90" s="120"/>
      <c r="C90" s="121"/>
      <c r="D90" s="121"/>
      <c r="E90" s="126"/>
      <c r="F90" s="126"/>
      <c r="G90" s="122" t="s">
        <v>200</v>
      </c>
      <c r="H90" s="125">
        <v>0</v>
      </c>
      <c r="I90" s="109">
        <v>10.4</v>
      </c>
      <c r="J90" s="109">
        <v>15</v>
      </c>
      <c r="K90" s="109">
        <v>45</v>
      </c>
      <c r="L90" s="109">
        <v>40</v>
      </c>
    </row>
    <row r="91" spans="1:12" ht="15">
      <c r="A91" s="114"/>
      <c r="B91" s="120"/>
      <c r="C91" s="121"/>
      <c r="D91" s="121"/>
      <c r="E91" s="126"/>
      <c r="F91" s="126"/>
      <c r="G91" s="122" t="s">
        <v>520</v>
      </c>
      <c r="H91" s="125">
        <v>0</v>
      </c>
      <c r="I91" s="109">
        <v>24</v>
      </c>
      <c r="J91" s="109">
        <v>28</v>
      </c>
      <c r="K91" s="109">
        <v>33</v>
      </c>
      <c r="L91" s="109">
        <v>26</v>
      </c>
    </row>
    <row r="92" spans="1:12" ht="15">
      <c r="A92" s="114"/>
      <c r="B92" s="120"/>
      <c r="C92" s="121"/>
      <c r="D92" s="121"/>
      <c r="E92" s="126"/>
      <c r="F92" s="126"/>
      <c r="G92" s="122" t="s">
        <v>202</v>
      </c>
      <c r="H92" s="125">
        <v>0</v>
      </c>
      <c r="I92" s="109">
        <v>7.6</v>
      </c>
      <c r="J92" s="109">
        <v>3.6</v>
      </c>
      <c r="K92" s="109">
        <v>8.1</v>
      </c>
      <c r="L92" s="109">
        <v>8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272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0</v>
      </c>
    </row>
    <row r="98" spans="1:8" ht="15">
      <c r="A98" s="114"/>
      <c r="B98" s="120"/>
      <c r="C98" s="121"/>
      <c r="D98" s="121"/>
      <c r="E98" s="126"/>
      <c r="F98" s="126"/>
      <c r="G98" s="122" t="s">
        <v>523</v>
      </c>
      <c r="H98" s="125">
        <v>0</v>
      </c>
    </row>
    <row r="99" spans="1:12" ht="15">
      <c r="A99" s="114"/>
      <c r="B99" s="120"/>
      <c r="C99" s="121"/>
      <c r="D99" s="121"/>
      <c r="E99" s="126"/>
      <c r="F99" s="126"/>
      <c r="G99" s="122" t="s">
        <v>206</v>
      </c>
      <c r="H99" s="125">
        <v>3028.1</v>
      </c>
      <c r="I99" s="109">
        <v>41</v>
      </c>
      <c r="J99" s="109">
        <v>48</v>
      </c>
      <c r="K99" s="109">
        <v>72.4</v>
      </c>
      <c r="L99" s="109">
        <v>110.6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303.4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485.8</v>
      </c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291.7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0</v>
      </c>
    </row>
    <row r="104" spans="1:12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8.9</v>
      </c>
      <c r="I104" s="109">
        <v>603</v>
      </c>
      <c r="J104" s="109">
        <v>654</v>
      </c>
      <c r="K104" s="109">
        <v>829.8</v>
      </c>
      <c r="L104" s="109">
        <v>961.3</v>
      </c>
    </row>
    <row r="105" spans="1:12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0</v>
      </c>
      <c r="I105" s="109">
        <v>54</v>
      </c>
      <c r="J105" s="109">
        <v>60</v>
      </c>
      <c r="K105" s="109">
        <v>91.4</v>
      </c>
      <c r="L105" s="109">
        <v>98</v>
      </c>
    </row>
    <row r="106" spans="1:12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540</v>
      </c>
      <c r="I106" s="109">
        <v>102</v>
      </c>
      <c r="J106" s="109">
        <v>119</v>
      </c>
      <c r="K106" s="109">
        <v>138.9</v>
      </c>
      <c r="L106" s="109">
        <v>125.9</v>
      </c>
    </row>
    <row r="107" spans="1:12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70.6</v>
      </c>
      <c r="I107" s="109">
        <v>36</v>
      </c>
      <c r="J107" s="109">
        <v>49</v>
      </c>
      <c r="K107" s="109">
        <v>94.5</v>
      </c>
      <c r="L107" s="109">
        <v>112.2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248.9</v>
      </c>
    </row>
    <row r="109" spans="1:12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0</v>
      </c>
      <c r="I109" s="109">
        <v>3</v>
      </c>
      <c r="J109" s="109">
        <v>2.7</v>
      </c>
      <c r="K109" s="109">
        <v>1.6</v>
      </c>
      <c r="L109" s="109">
        <v>1.6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0</v>
      </c>
    </row>
    <row r="111" spans="1:12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0</v>
      </c>
      <c r="I111" s="109">
        <v>82</v>
      </c>
      <c r="J111" s="109">
        <v>100</v>
      </c>
      <c r="K111" s="109">
        <v>165.2</v>
      </c>
      <c r="L111" s="109">
        <v>192.8</v>
      </c>
    </row>
    <row r="112" spans="1:12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121.2</v>
      </c>
      <c r="I112" s="109">
        <v>14.2</v>
      </c>
      <c r="J112" s="109">
        <v>14</v>
      </c>
      <c r="K112" s="109">
        <v>24.6</v>
      </c>
      <c r="L112" s="109">
        <v>17.8</v>
      </c>
    </row>
    <row r="113" spans="1:12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179.2</v>
      </c>
      <c r="I113" s="109">
        <v>59.8</v>
      </c>
      <c r="J113" s="109">
        <v>52.5</v>
      </c>
      <c r="K113" s="109">
        <v>77.8</v>
      </c>
      <c r="L113" s="109">
        <v>58.8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0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0</v>
      </c>
    </row>
    <row r="117" spans="1:12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  <c r="I117" s="109">
        <v>24</v>
      </c>
      <c r="J117" s="109">
        <v>30</v>
      </c>
      <c r="K117" s="109">
        <v>33.6</v>
      </c>
      <c r="L117" s="109">
        <v>33.6</v>
      </c>
    </row>
    <row r="118" spans="1:12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44.6</v>
      </c>
      <c r="I118" s="109">
        <v>34.9</v>
      </c>
      <c r="J118" s="109">
        <v>39.8</v>
      </c>
      <c r="K118" s="109">
        <v>54.1</v>
      </c>
      <c r="L118" s="109">
        <v>50.4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0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12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  <c r="I123" s="109">
        <v>7.6</v>
      </c>
      <c r="J123" s="109">
        <v>8</v>
      </c>
      <c r="K123" s="109">
        <v>16.2</v>
      </c>
      <c r="L123" s="109">
        <v>12.8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59.5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s="100" customFormat="1" ht="15">
      <c r="A131" s="114"/>
      <c r="B131" s="120"/>
      <c r="C131" s="121"/>
      <c r="D131" s="121"/>
      <c r="E131" s="121" t="s">
        <v>148</v>
      </c>
      <c r="F131" s="121"/>
      <c r="G131" s="170"/>
      <c r="H131" s="124">
        <v>169486150</v>
      </c>
    </row>
    <row r="132" spans="1:13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v>3315200</v>
      </c>
      <c r="M132" s="125"/>
    </row>
    <row r="133" spans="1:13" ht="15">
      <c r="A133" s="114"/>
      <c r="B133" s="120"/>
      <c r="C133" s="121"/>
      <c r="D133" s="121"/>
      <c r="E133" s="126"/>
      <c r="F133" s="126"/>
      <c r="G133" s="122" t="s">
        <v>6</v>
      </c>
      <c r="H133" s="125">
        <v>2771000</v>
      </c>
      <c r="I133" s="109">
        <v>20</v>
      </c>
      <c r="J133" s="109">
        <v>15</v>
      </c>
      <c r="K133" s="109">
        <v>15</v>
      </c>
      <c r="L133" s="109">
        <v>9.5</v>
      </c>
      <c r="M133" s="125"/>
    </row>
    <row r="134" spans="1:13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892100</v>
      </c>
      <c r="M134" s="125"/>
    </row>
    <row r="135" spans="1:13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1029000</v>
      </c>
      <c r="M135" s="125"/>
    </row>
    <row r="136" spans="1:13" ht="15">
      <c r="A136" s="127"/>
      <c r="B136" s="120"/>
      <c r="C136" s="121"/>
      <c r="D136" s="121"/>
      <c r="E136" s="121"/>
      <c r="F136" s="126"/>
      <c r="G136" s="122" t="s">
        <v>154</v>
      </c>
      <c r="H136" s="125">
        <v>1289600</v>
      </c>
      <c r="M136" s="125"/>
    </row>
    <row r="137" spans="1:13" ht="15">
      <c r="A137" s="114"/>
      <c r="B137" s="120"/>
      <c r="C137" s="121"/>
      <c r="D137" s="121"/>
      <c r="E137" s="126"/>
      <c r="F137" s="126"/>
      <c r="G137" s="122" t="s">
        <v>10</v>
      </c>
      <c r="H137" s="125">
        <v>456950</v>
      </c>
      <c r="I137" s="156">
        <v>528000</v>
      </c>
      <c r="J137" s="156">
        <v>656000</v>
      </c>
      <c r="K137" s="156">
        <v>937600</v>
      </c>
      <c r="L137" s="156">
        <v>1193600</v>
      </c>
      <c r="M137" s="125"/>
    </row>
    <row r="138" spans="1:13" ht="15">
      <c r="A138" s="114"/>
      <c r="B138" s="120"/>
      <c r="C138" s="121"/>
      <c r="D138" s="121"/>
      <c r="E138" s="126"/>
      <c r="F138" s="126"/>
      <c r="G138" s="122" t="s">
        <v>11</v>
      </c>
      <c r="H138" s="125">
        <v>3011400</v>
      </c>
      <c r="I138" s="156">
        <v>593300</v>
      </c>
      <c r="J138" s="156">
        <v>498100</v>
      </c>
      <c r="K138" s="156">
        <v>685100</v>
      </c>
      <c r="L138" s="156">
        <v>994500</v>
      </c>
      <c r="M138" s="125"/>
    </row>
    <row r="139" spans="1:13" ht="15">
      <c r="A139" s="114"/>
      <c r="B139" s="120"/>
      <c r="C139" s="121"/>
      <c r="D139" s="121"/>
      <c r="E139" s="126"/>
      <c r="F139" s="126"/>
      <c r="G139" s="122" t="s">
        <v>13</v>
      </c>
      <c r="H139" s="125">
        <v>744800</v>
      </c>
      <c r="I139" s="156">
        <v>165000</v>
      </c>
      <c r="J139" s="156">
        <v>231000</v>
      </c>
      <c r="K139" s="156">
        <v>266200</v>
      </c>
      <c r="L139" s="156">
        <v>229900</v>
      </c>
      <c r="M139" s="125"/>
    </row>
    <row r="140" spans="1:13" ht="15">
      <c r="A140" s="114"/>
      <c r="B140" s="120"/>
      <c r="C140" s="121"/>
      <c r="D140" s="121"/>
      <c r="E140" s="126"/>
      <c r="F140" s="126"/>
      <c r="G140" s="122" t="s">
        <v>14</v>
      </c>
      <c r="H140" s="125">
        <v>3248300</v>
      </c>
      <c r="I140" s="156">
        <v>135000</v>
      </c>
      <c r="J140" s="156">
        <v>180000</v>
      </c>
      <c r="K140" s="156">
        <v>405000</v>
      </c>
      <c r="L140" s="156">
        <v>309000</v>
      </c>
      <c r="M140" s="125"/>
    </row>
    <row r="141" spans="1:13" ht="15">
      <c r="A141" s="114"/>
      <c r="B141" s="120"/>
      <c r="C141" s="121"/>
      <c r="D141" s="121"/>
      <c r="E141" s="126"/>
      <c r="F141" s="126"/>
      <c r="G141" s="122" t="s">
        <v>15</v>
      </c>
      <c r="H141" s="125">
        <f>15000*57.8</f>
        <v>867000</v>
      </c>
      <c r="I141" s="156">
        <v>247000</v>
      </c>
      <c r="J141" s="156">
        <v>273000</v>
      </c>
      <c r="K141" s="156">
        <v>392600</v>
      </c>
      <c r="L141" s="156">
        <v>377000</v>
      </c>
      <c r="M141" s="125"/>
    </row>
    <row r="142" spans="1:13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2890000</v>
      </c>
      <c r="I142" s="156">
        <v>87750</v>
      </c>
      <c r="J142" s="156">
        <v>97500</v>
      </c>
      <c r="K142" s="156">
        <v>137800</v>
      </c>
      <c r="L142" s="156">
        <v>133900</v>
      </c>
      <c r="M142" s="125"/>
    </row>
    <row r="143" spans="1:13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1314000</v>
      </c>
      <c r="I143" s="156">
        <v>432000</v>
      </c>
      <c r="J143" s="156">
        <v>666000</v>
      </c>
      <c r="K143" s="156">
        <v>1027800</v>
      </c>
      <c r="L143" s="156">
        <v>885600</v>
      </c>
      <c r="M143" s="125"/>
    </row>
    <row r="144" spans="1:13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3375000</v>
      </c>
      <c r="I144" s="156">
        <v>140000</v>
      </c>
      <c r="J144" s="156">
        <v>192000</v>
      </c>
      <c r="K144" s="156">
        <v>192000</v>
      </c>
      <c r="L144" s="156">
        <v>220800</v>
      </c>
      <c r="M144" s="125"/>
    </row>
    <row r="145" spans="1:13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11137500</v>
      </c>
      <c r="I145" s="156">
        <v>504000</v>
      </c>
      <c r="J145" s="156">
        <v>715000</v>
      </c>
      <c r="K145" s="156">
        <v>1056900</v>
      </c>
      <c r="L145" s="156">
        <v>972400</v>
      </c>
      <c r="M145" s="125"/>
    </row>
    <row r="146" spans="1:13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728000</v>
      </c>
      <c r="I146" s="156"/>
      <c r="J146" s="156"/>
      <c r="K146" s="156"/>
      <c r="L146" s="156"/>
      <c r="M146" s="125"/>
    </row>
    <row r="147" spans="1:13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1436500</v>
      </c>
      <c r="I147" s="156">
        <v>875000</v>
      </c>
      <c r="J147" s="156">
        <v>490000</v>
      </c>
      <c r="K147" s="156">
        <v>850000</v>
      </c>
      <c r="L147" s="156">
        <v>675000</v>
      </c>
      <c r="M147" s="125"/>
    </row>
    <row r="148" spans="1:13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1081600</v>
      </c>
      <c r="I148" s="156">
        <v>270000</v>
      </c>
      <c r="J148" s="156">
        <v>162000</v>
      </c>
      <c r="K148" s="156">
        <v>540000</v>
      </c>
      <c r="L148" s="156">
        <v>342000</v>
      </c>
      <c r="M148" s="125"/>
    </row>
    <row r="149" spans="1:13" ht="15">
      <c r="A149" s="114"/>
      <c r="B149" s="120"/>
      <c r="C149" s="121"/>
      <c r="D149" s="121"/>
      <c r="E149" s="126"/>
      <c r="F149" s="126"/>
      <c r="G149" s="122" t="s">
        <v>23</v>
      </c>
      <c r="H149" s="125">
        <f>10000*298</f>
        <v>2980000</v>
      </c>
      <c r="I149" s="156">
        <v>825000</v>
      </c>
      <c r="J149" s="156">
        <v>700000</v>
      </c>
      <c r="K149" s="156">
        <v>1025000</v>
      </c>
      <c r="L149" s="156">
        <v>825000</v>
      </c>
      <c r="M149" s="125"/>
    </row>
    <row r="150" spans="1:13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  <c r="I150" s="156">
        <v>2430000</v>
      </c>
      <c r="J150" s="156">
        <v>2745000</v>
      </c>
      <c r="K150" s="156">
        <v>3262500</v>
      </c>
      <c r="L150" s="156">
        <v>2700000</v>
      </c>
      <c r="M150" s="125"/>
    </row>
    <row r="151" spans="1:13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1341000</v>
      </c>
      <c r="I151" s="156">
        <v>120000</v>
      </c>
      <c r="J151" s="156">
        <v>160000</v>
      </c>
      <c r="K151" s="156">
        <v>240000</v>
      </c>
      <c r="L151" s="156">
        <v>208000</v>
      </c>
      <c r="M151" s="125"/>
    </row>
    <row r="152" spans="1:13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  <c r="I152" s="156">
        <v>442000</v>
      </c>
      <c r="J152" s="156">
        <v>312000</v>
      </c>
      <c r="K152" s="156">
        <v>377000</v>
      </c>
      <c r="L152" s="156">
        <v>305500</v>
      </c>
      <c r="M152" s="125"/>
    </row>
    <row r="153" spans="1:13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  <c r="I153" s="156">
        <v>233600</v>
      </c>
      <c r="J153" s="156">
        <v>272000</v>
      </c>
      <c r="K153" s="156">
        <v>304000</v>
      </c>
      <c r="L153" s="156">
        <v>272000</v>
      </c>
      <c r="M153" s="125"/>
    </row>
    <row r="154" spans="1:13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  <c r="I154" s="156"/>
      <c r="J154" s="156"/>
      <c r="K154" s="156"/>
      <c r="L154" s="156"/>
      <c r="M154" s="125"/>
    </row>
    <row r="155" spans="1:13" ht="15">
      <c r="A155" s="114"/>
      <c r="B155" s="120"/>
      <c r="C155" s="121"/>
      <c r="D155" s="121"/>
      <c r="E155" s="126"/>
      <c r="F155" s="126"/>
      <c r="G155" s="122" t="s">
        <v>162</v>
      </c>
      <c r="H155" s="125">
        <f>10000*324</f>
        <v>3240000</v>
      </c>
      <c r="I155" s="156">
        <v>66000</v>
      </c>
      <c r="J155" s="156">
        <v>54000</v>
      </c>
      <c r="K155" s="156">
        <v>66000</v>
      </c>
      <c r="L155" s="156">
        <v>54000</v>
      </c>
      <c r="M155" s="125"/>
    </row>
    <row r="156" spans="1:13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0</v>
      </c>
      <c r="I156" s="156">
        <v>283500</v>
      </c>
      <c r="J156" s="156">
        <v>310500</v>
      </c>
      <c r="K156" s="156">
        <v>423000</v>
      </c>
      <c r="L156" s="156">
        <v>324000</v>
      </c>
      <c r="M156" s="125"/>
    </row>
    <row r="157" spans="1:13" ht="15">
      <c r="A157" s="114"/>
      <c r="B157" s="120"/>
      <c r="C157" s="121"/>
      <c r="D157" s="121"/>
      <c r="E157" s="126"/>
      <c r="F157" s="126"/>
      <c r="G157" s="122" t="s">
        <v>164</v>
      </c>
      <c r="H157" s="125">
        <v>0</v>
      </c>
      <c r="I157" s="156"/>
      <c r="J157" s="156"/>
      <c r="K157" s="156"/>
      <c r="L157" s="156"/>
      <c r="M157" s="125"/>
    </row>
    <row r="158" spans="1:13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  <c r="I158" s="156">
        <v>72000</v>
      </c>
      <c r="J158" s="156">
        <v>43200</v>
      </c>
      <c r="K158" s="156">
        <v>90000</v>
      </c>
      <c r="L158" s="156">
        <v>72000</v>
      </c>
      <c r="M158" s="125"/>
    </row>
    <row r="159" spans="1:13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  <c r="I159" s="156"/>
      <c r="J159" s="156"/>
      <c r="K159" s="156"/>
      <c r="L159" s="156"/>
      <c r="M159" s="125"/>
    </row>
    <row r="160" spans="1:13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684000</v>
      </c>
      <c r="I160" s="156"/>
      <c r="J160" s="156"/>
      <c r="K160" s="156"/>
      <c r="L160" s="156"/>
      <c r="M160" s="125"/>
    </row>
    <row r="161" spans="1:13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  <c r="I161" s="156"/>
      <c r="J161" s="156"/>
      <c r="K161" s="156"/>
      <c r="L161" s="156"/>
      <c r="M161" s="125"/>
    </row>
    <row r="162" spans="1:13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0</v>
      </c>
      <c r="I162" s="156">
        <v>315000</v>
      </c>
      <c r="J162" s="156">
        <v>420000</v>
      </c>
      <c r="K162" s="156">
        <v>679000</v>
      </c>
      <c r="L162" s="156">
        <v>854000</v>
      </c>
      <c r="M162" s="125"/>
    </row>
    <row r="163" spans="1:13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0</v>
      </c>
      <c r="I163" s="156"/>
      <c r="J163" s="156"/>
      <c r="K163" s="156"/>
      <c r="L163" s="156"/>
      <c r="M163" s="125"/>
    </row>
    <row r="164" spans="1:13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  <c r="I164" s="156"/>
      <c r="J164" s="156"/>
      <c r="K164" s="156"/>
      <c r="L164" s="156"/>
      <c r="M164" s="125"/>
    </row>
    <row r="165" spans="1:13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  <c r="I165" s="156">
        <v>84000</v>
      </c>
      <c r="J165" s="156">
        <v>120000</v>
      </c>
      <c r="K165" s="156">
        <v>268000</v>
      </c>
      <c r="L165" s="156">
        <v>212000</v>
      </c>
      <c r="M165" s="125"/>
    </row>
    <row r="166" spans="1:13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  <c r="I166" s="156"/>
      <c r="J166" s="156"/>
      <c r="K166" s="156"/>
      <c r="L166" s="156"/>
      <c r="M166" s="125"/>
    </row>
    <row r="167" spans="1:13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  <c r="I167" s="156"/>
      <c r="J167" s="156"/>
      <c r="K167" s="156"/>
      <c r="L167" s="156"/>
      <c r="M167" s="125"/>
    </row>
    <row r="168" spans="1:13" ht="15">
      <c r="A168" s="114"/>
      <c r="B168" s="120"/>
      <c r="C168" s="121"/>
      <c r="D168" s="121"/>
      <c r="E168" s="126"/>
      <c r="F168" s="126"/>
      <c r="G168" s="122" t="s">
        <v>174</v>
      </c>
      <c r="H168" s="125">
        <f>30000*140.5</f>
        <v>4215000</v>
      </c>
      <c r="I168" s="156"/>
      <c r="J168" s="156"/>
      <c r="K168" s="156"/>
      <c r="L168" s="156"/>
      <c r="M168" s="125"/>
    </row>
    <row r="169" spans="1:13" ht="15">
      <c r="A169" s="114"/>
      <c r="B169" s="120"/>
      <c r="C169" s="121"/>
      <c r="D169" s="121"/>
      <c r="E169" s="126"/>
      <c r="F169" s="126"/>
      <c r="G169" s="122" t="s">
        <v>175</v>
      </c>
      <c r="H169" s="125">
        <f>8000*68.3</f>
        <v>546400</v>
      </c>
      <c r="I169" s="156"/>
      <c r="J169" s="156"/>
      <c r="K169" s="156"/>
      <c r="L169" s="156"/>
      <c r="M169" s="125"/>
    </row>
    <row r="170" spans="1:13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1124000</v>
      </c>
      <c r="I170" s="156"/>
      <c r="J170" s="156"/>
      <c r="K170" s="156"/>
      <c r="L170" s="156"/>
      <c r="M170" s="125"/>
    </row>
    <row r="171" spans="1:13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0</v>
      </c>
      <c r="I171" s="156"/>
      <c r="J171" s="156"/>
      <c r="K171" s="156"/>
      <c r="L171" s="156"/>
      <c r="M171" s="125"/>
    </row>
    <row r="172" spans="1:13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6785800</v>
      </c>
      <c r="I172" s="156"/>
      <c r="J172" s="156"/>
      <c r="K172" s="156"/>
      <c r="L172" s="156"/>
      <c r="M172" s="125"/>
    </row>
    <row r="173" spans="1:13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  <c r="I173" s="156"/>
      <c r="J173" s="156"/>
      <c r="K173" s="156"/>
      <c r="L173" s="156"/>
      <c r="M173" s="125"/>
    </row>
    <row r="174" spans="1:13" ht="15">
      <c r="A174" s="114"/>
      <c r="B174" s="120"/>
      <c r="C174" s="121"/>
      <c r="D174" s="121"/>
      <c r="E174" s="126"/>
      <c r="F174" s="126"/>
      <c r="G174" s="122" t="s">
        <v>47</v>
      </c>
      <c r="H174" s="125">
        <v>0</v>
      </c>
      <c r="I174" s="156">
        <v>216000</v>
      </c>
      <c r="J174" s="156">
        <v>248000</v>
      </c>
      <c r="K174" s="156">
        <v>300000</v>
      </c>
      <c r="L174" s="156">
        <v>360000</v>
      </c>
      <c r="M174" s="125"/>
    </row>
    <row r="175" spans="1:13" ht="15">
      <c r="A175" s="114"/>
      <c r="B175" s="120"/>
      <c r="C175" s="121"/>
      <c r="D175" s="121"/>
      <c r="E175" s="126"/>
      <c r="F175" s="126"/>
      <c r="G175" s="122" t="s">
        <v>179</v>
      </c>
      <c r="H175" s="125">
        <f>8000*110</f>
        <v>880000</v>
      </c>
      <c r="I175" s="156">
        <v>477000</v>
      </c>
      <c r="J175" s="156">
        <v>459000</v>
      </c>
      <c r="K175" s="156">
        <v>597000</v>
      </c>
      <c r="L175" s="156">
        <v>516000</v>
      </c>
      <c r="M175" s="125"/>
    </row>
    <row r="176" spans="1:13" ht="15">
      <c r="A176" s="114"/>
      <c r="B176" s="120"/>
      <c r="C176" s="121"/>
      <c r="D176" s="121"/>
      <c r="E176" s="126"/>
      <c r="F176" s="126"/>
      <c r="G176" s="122" t="s">
        <v>326</v>
      </c>
      <c r="H176" s="125">
        <f>10000*111.5</f>
        <v>1115000</v>
      </c>
      <c r="I176" s="156">
        <v>1204000</v>
      </c>
      <c r="J176" s="156">
        <v>1677000</v>
      </c>
      <c r="K176" s="156">
        <v>2064800</v>
      </c>
      <c r="L176" s="156">
        <v>1840000</v>
      </c>
      <c r="M176" s="125"/>
    </row>
    <row r="177" spans="1:13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0</v>
      </c>
      <c r="I177" s="156"/>
      <c r="J177" s="156"/>
      <c r="K177" s="156"/>
      <c r="L177" s="156"/>
      <c r="M177" s="125"/>
    </row>
    <row r="178" spans="1:13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2007000</v>
      </c>
      <c r="I178" s="156">
        <v>225000</v>
      </c>
      <c r="J178" s="156">
        <v>285000</v>
      </c>
      <c r="K178" s="156">
        <v>393000</v>
      </c>
      <c r="L178" s="156">
        <v>363000</v>
      </c>
      <c r="M178" s="125"/>
    </row>
    <row r="179" spans="1:13" ht="15">
      <c r="A179" s="114"/>
      <c r="B179" s="120"/>
      <c r="C179" s="121"/>
      <c r="D179" s="121"/>
      <c r="E179" s="126"/>
      <c r="F179" s="126"/>
      <c r="G179" s="122" t="s">
        <v>52</v>
      </c>
      <c r="H179" s="125">
        <v>0</v>
      </c>
      <c r="I179" s="156"/>
      <c r="J179" s="156"/>
      <c r="K179" s="156"/>
      <c r="L179" s="156"/>
      <c r="M179" s="125"/>
    </row>
    <row r="180" spans="1:13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0</v>
      </c>
      <c r="I180" s="156"/>
      <c r="J180" s="156"/>
      <c r="K180" s="156"/>
      <c r="L180" s="156"/>
      <c r="M180" s="125"/>
    </row>
    <row r="181" spans="1:13" ht="15">
      <c r="A181" s="114"/>
      <c r="B181" s="120"/>
      <c r="C181" s="121"/>
      <c r="D181" s="121"/>
      <c r="E181" s="126"/>
      <c r="F181" s="126"/>
      <c r="G181" s="122" t="s">
        <v>183</v>
      </c>
      <c r="H181" s="125">
        <f>18000*279</f>
        <v>5022000</v>
      </c>
      <c r="I181" s="156">
        <v>126000</v>
      </c>
      <c r="J181" s="156">
        <v>150000</v>
      </c>
      <c r="K181" s="156">
        <v>207000</v>
      </c>
      <c r="L181" s="156">
        <v>177000</v>
      </c>
      <c r="M181" s="125"/>
    </row>
    <row r="182" spans="1:13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  <c r="I182" s="156">
        <v>378000</v>
      </c>
      <c r="J182" s="156">
        <v>396000</v>
      </c>
      <c r="K182" s="156">
        <v>657000</v>
      </c>
      <c r="L182" s="156">
        <v>576000</v>
      </c>
      <c r="M182" s="125"/>
    </row>
    <row r="183" spans="1:13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3348000</v>
      </c>
      <c r="I183" s="156"/>
      <c r="J183" s="156"/>
      <c r="K183" s="156"/>
      <c r="L183" s="156"/>
      <c r="M183" s="125"/>
    </row>
    <row r="184" spans="1:13" ht="15">
      <c r="A184" s="114"/>
      <c r="B184" s="120"/>
      <c r="C184" s="121"/>
      <c r="D184" s="121"/>
      <c r="E184" s="126"/>
      <c r="F184" s="126"/>
      <c r="G184" s="122" t="s">
        <v>186</v>
      </c>
      <c r="H184" s="125">
        <f>8000*221</f>
        <v>1768000</v>
      </c>
      <c r="I184" s="156">
        <v>495000</v>
      </c>
      <c r="J184" s="156">
        <v>660000</v>
      </c>
      <c r="K184" s="156">
        <v>770000</v>
      </c>
      <c r="L184" s="156">
        <v>440000</v>
      </c>
      <c r="M184" s="125"/>
    </row>
    <row r="185" spans="1:13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0</v>
      </c>
      <c r="I185" s="156"/>
      <c r="J185" s="156"/>
      <c r="K185" s="156"/>
      <c r="L185" s="156"/>
      <c r="M185" s="125"/>
    </row>
    <row r="186" spans="1:13" ht="15">
      <c r="A186" s="114"/>
      <c r="B186" s="120"/>
      <c r="C186" s="121"/>
      <c r="D186" s="121"/>
      <c r="E186" s="126"/>
      <c r="F186" s="126"/>
      <c r="G186" s="122" t="s">
        <v>327</v>
      </c>
      <c r="H186" s="125">
        <v>3978000</v>
      </c>
      <c r="I186" s="156"/>
      <c r="J186" s="156"/>
      <c r="K186" s="156"/>
      <c r="L186" s="156"/>
      <c r="M186" s="125"/>
    </row>
    <row r="187" spans="1:13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  <c r="I187" s="156">
        <v>720000</v>
      </c>
      <c r="J187" s="156">
        <v>768000</v>
      </c>
      <c r="K187" s="156">
        <v>984000</v>
      </c>
      <c r="L187" s="156">
        <v>876000</v>
      </c>
      <c r="M187" s="125"/>
    </row>
    <row r="188" spans="1:13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0</v>
      </c>
      <c r="I188" s="156"/>
      <c r="J188" s="156"/>
      <c r="K188" s="156"/>
      <c r="L188" s="156"/>
      <c r="M188" s="125"/>
    </row>
    <row r="189" spans="1:13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  <c r="I189" s="156">
        <v>2355000</v>
      </c>
      <c r="J189" s="156">
        <v>2610000</v>
      </c>
      <c r="K189" s="156">
        <v>3255000</v>
      </c>
      <c r="L189" s="156">
        <v>2460000</v>
      </c>
      <c r="M189" s="125"/>
    </row>
    <row r="190" spans="1:13" ht="15">
      <c r="A190" s="114"/>
      <c r="B190" s="120"/>
      <c r="C190" s="121"/>
      <c r="D190" s="121"/>
      <c r="E190" s="126"/>
      <c r="F190" s="126"/>
      <c r="G190" s="122" t="s">
        <v>328</v>
      </c>
      <c r="H190" s="125">
        <f>8000*229.1</f>
        <v>1832800</v>
      </c>
      <c r="I190" s="156">
        <v>864000</v>
      </c>
      <c r="J190" s="156">
        <v>1026000</v>
      </c>
      <c r="K190" s="156">
        <v>1296000</v>
      </c>
      <c r="L190" s="156">
        <v>792000</v>
      </c>
      <c r="M190" s="125"/>
    </row>
    <row r="191" spans="1:13" ht="15">
      <c r="A191" s="114"/>
      <c r="B191" s="120"/>
      <c r="C191" s="121"/>
      <c r="D191" s="121"/>
      <c r="E191" s="126"/>
      <c r="F191" s="126"/>
      <c r="G191" s="122" t="s">
        <v>64</v>
      </c>
      <c r="H191" s="125">
        <f>8000*69</f>
        <v>552000</v>
      </c>
      <c r="I191" s="156"/>
      <c r="J191" s="156"/>
      <c r="K191" s="156"/>
      <c r="L191" s="156"/>
      <c r="M191" s="125"/>
    </row>
    <row r="192" spans="1:13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0</v>
      </c>
      <c r="I192" s="156">
        <v>2578800</v>
      </c>
      <c r="J192" s="156">
        <v>2751000</v>
      </c>
      <c r="K192" s="156">
        <v>3315900</v>
      </c>
      <c r="L192" s="156">
        <v>2310000</v>
      </c>
      <c r="M192" s="125"/>
    </row>
    <row r="193" spans="1:13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0</v>
      </c>
      <c r="I193" s="156"/>
      <c r="J193" s="156"/>
      <c r="K193" s="156"/>
      <c r="L193" s="156"/>
      <c r="M193" s="125"/>
    </row>
    <row r="194" spans="1:13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  <c r="I194" s="156"/>
      <c r="J194" s="156"/>
      <c r="K194" s="156"/>
      <c r="L194" s="156"/>
      <c r="M194" s="125"/>
    </row>
    <row r="195" spans="1:13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  <c r="I195" s="156"/>
      <c r="J195" s="156"/>
      <c r="K195" s="156"/>
      <c r="L195" s="156"/>
      <c r="M195" s="125"/>
    </row>
    <row r="196" spans="1:13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  <c r="I196" s="156">
        <v>15000000</v>
      </c>
      <c r="J196" s="156">
        <v>1710000</v>
      </c>
      <c r="K196" s="156">
        <v>2073000</v>
      </c>
      <c r="L196" s="156">
        <v>1590000</v>
      </c>
      <c r="M196" s="125"/>
    </row>
    <row r="197" spans="1:13" ht="15">
      <c r="A197" s="114"/>
      <c r="B197" s="120"/>
      <c r="C197" s="121"/>
      <c r="D197" s="121"/>
      <c r="E197" s="126"/>
      <c r="F197" s="126"/>
      <c r="G197" s="122" t="s">
        <v>330</v>
      </c>
      <c r="H197" s="125">
        <f>26000*22.1</f>
        <v>574600</v>
      </c>
      <c r="I197" s="156">
        <v>375000</v>
      </c>
      <c r="J197" s="156">
        <v>425000</v>
      </c>
      <c r="K197" s="156">
        <v>525000</v>
      </c>
      <c r="L197" s="156">
        <v>400000</v>
      </c>
      <c r="M197" s="125"/>
    </row>
    <row r="198" spans="1:13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  <c r="I198" s="156"/>
      <c r="J198" s="156"/>
      <c r="K198" s="156"/>
      <c r="L198" s="156"/>
      <c r="M198" s="125"/>
    </row>
    <row r="199" spans="1:13" ht="15">
      <c r="A199" s="114"/>
      <c r="B199" s="120"/>
      <c r="C199" s="121"/>
      <c r="D199" s="121"/>
      <c r="E199" s="126"/>
      <c r="F199" s="126"/>
      <c r="G199" s="122" t="s">
        <v>332</v>
      </c>
      <c r="H199" s="125">
        <v>0</v>
      </c>
      <c r="I199" s="156"/>
      <c r="J199" s="156"/>
      <c r="K199" s="156"/>
      <c r="L199" s="156"/>
      <c r="M199" s="125"/>
    </row>
    <row r="200" spans="1:13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0</v>
      </c>
      <c r="I200" s="156"/>
      <c r="J200" s="156"/>
      <c r="K200" s="156"/>
      <c r="L200" s="156"/>
      <c r="M200" s="125"/>
    </row>
    <row r="201" spans="1:13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  <c r="I201" s="156"/>
      <c r="J201" s="156"/>
      <c r="K201" s="156"/>
      <c r="L201" s="156"/>
      <c r="M201" s="125"/>
    </row>
    <row r="202" spans="1:13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0</v>
      </c>
      <c r="I202" s="156"/>
      <c r="J202" s="156"/>
      <c r="K202" s="156"/>
      <c r="L202" s="156"/>
      <c r="M202" s="125"/>
    </row>
    <row r="203" spans="1:13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  <c r="I203" s="156">
        <v>210000</v>
      </c>
      <c r="J203" s="156">
        <v>185500</v>
      </c>
      <c r="K203" s="156">
        <v>220500</v>
      </c>
      <c r="L203" s="156">
        <v>157500</v>
      </c>
      <c r="M203" s="125"/>
    </row>
    <row r="204" spans="1:13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  <c r="I204" s="156"/>
      <c r="J204" s="156"/>
      <c r="K204" s="156"/>
      <c r="L204" s="156"/>
      <c r="M204" s="125"/>
    </row>
    <row r="205" spans="1:13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  <c r="I205" s="156"/>
      <c r="J205" s="156"/>
      <c r="K205" s="156"/>
      <c r="L205" s="156"/>
      <c r="M205" s="125"/>
    </row>
    <row r="206" spans="1:13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  <c r="I206" s="156"/>
      <c r="J206" s="156"/>
      <c r="K206" s="156"/>
      <c r="L206" s="156"/>
      <c r="M206" s="125"/>
    </row>
    <row r="207" spans="1:13" ht="15">
      <c r="A207" s="114"/>
      <c r="B207" s="120"/>
      <c r="C207" s="121"/>
      <c r="D207" s="121"/>
      <c r="E207" s="126"/>
      <c r="F207" s="126"/>
      <c r="G207" s="122" t="s">
        <v>199</v>
      </c>
      <c r="H207" s="125">
        <f>10000*110.4</f>
        <v>1104000</v>
      </c>
      <c r="I207" s="156"/>
      <c r="J207" s="156"/>
      <c r="K207" s="156"/>
      <c r="L207" s="156"/>
      <c r="M207" s="125"/>
    </row>
    <row r="208" spans="1:13" ht="15">
      <c r="A208" s="114"/>
      <c r="B208" s="120"/>
      <c r="C208" s="121"/>
      <c r="D208" s="121"/>
      <c r="E208" s="126"/>
      <c r="F208" s="126"/>
      <c r="G208" s="122" t="s">
        <v>333</v>
      </c>
      <c r="H208" s="125">
        <f>10000*111</f>
        <v>1110000</v>
      </c>
      <c r="I208" s="156"/>
      <c r="J208" s="156"/>
      <c r="K208" s="156"/>
      <c r="L208" s="156"/>
      <c r="M208" s="125"/>
    </row>
    <row r="209" spans="1:13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  <c r="I209" s="156"/>
      <c r="J209" s="156"/>
      <c r="K209" s="156"/>
      <c r="L209" s="156"/>
      <c r="M209" s="125"/>
    </row>
    <row r="210" spans="1:13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772800</v>
      </c>
      <c r="I210" s="156"/>
      <c r="J210" s="156"/>
      <c r="K210" s="156"/>
      <c r="L210" s="156"/>
      <c r="M210" s="125"/>
    </row>
    <row r="211" spans="1:13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0</v>
      </c>
      <c r="I211" s="156"/>
      <c r="J211" s="156"/>
      <c r="K211" s="156"/>
      <c r="L211" s="156"/>
      <c r="M211" s="125"/>
    </row>
    <row r="212" spans="1:13" ht="15">
      <c r="A212" s="114"/>
      <c r="B212" s="120"/>
      <c r="C212" s="121"/>
      <c r="D212" s="121"/>
      <c r="E212" s="126"/>
      <c r="F212" s="126"/>
      <c r="G212" s="122" t="s">
        <v>520</v>
      </c>
      <c r="H212" s="125">
        <v>0</v>
      </c>
      <c r="I212" s="156"/>
      <c r="J212" s="156"/>
      <c r="K212" s="156"/>
      <c r="L212" s="156"/>
      <c r="M212" s="125"/>
    </row>
    <row r="213" spans="1:13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0</v>
      </c>
      <c r="I213" s="156"/>
      <c r="J213" s="156"/>
      <c r="K213" s="156"/>
      <c r="L213" s="156"/>
      <c r="M213" s="125"/>
    </row>
    <row r="214" spans="1:13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  <c r="I214" s="156">
        <v>72800</v>
      </c>
      <c r="J214" s="156">
        <v>105000</v>
      </c>
      <c r="K214" s="156">
        <v>315000</v>
      </c>
      <c r="L214" s="156">
        <v>280000</v>
      </c>
      <c r="M214" s="125"/>
    </row>
    <row r="215" spans="1:13" ht="15">
      <c r="A215" s="114"/>
      <c r="B215" s="120"/>
      <c r="C215" s="121"/>
      <c r="D215" s="121"/>
      <c r="E215" s="126"/>
      <c r="F215" s="126"/>
      <c r="G215" s="122" t="s">
        <v>336</v>
      </c>
      <c r="H215" s="125">
        <f>10000*272</f>
        <v>2720000</v>
      </c>
      <c r="I215" s="156">
        <v>288000</v>
      </c>
      <c r="J215" s="156">
        <v>336000</v>
      </c>
      <c r="K215" s="156">
        <v>396000</v>
      </c>
      <c r="L215" s="156">
        <v>312000</v>
      </c>
      <c r="M215" s="125"/>
    </row>
    <row r="216" spans="1:13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  <c r="I216" s="156"/>
      <c r="J216" s="156"/>
      <c r="K216" s="156"/>
      <c r="L216" s="156"/>
      <c r="M216" s="125"/>
    </row>
    <row r="217" spans="1:13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  <c r="I217" s="156">
        <v>60800</v>
      </c>
      <c r="J217" s="156">
        <v>28800</v>
      </c>
      <c r="K217" s="156">
        <v>64800</v>
      </c>
      <c r="L217" s="156">
        <v>64000</v>
      </c>
      <c r="M217" s="125"/>
    </row>
    <row r="218" spans="1:13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0</v>
      </c>
      <c r="I218" s="156"/>
      <c r="J218" s="156"/>
      <c r="K218" s="156"/>
      <c r="L218" s="156"/>
      <c r="M218" s="125"/>
    </row>
    <row r="219" spans="1:13" ht="15">
      <c r="A219" s="114"/>
      <c r="B219" s="120"/>
      <c r="C219" s="121"/>
      <c r="D219" s="121"/>
      <c r="E219" s="126"/>
      <c r="F219" s="126"/>
      <c r="G219" s="122" t="s">
        <v>523</v>
      </c>
      <c r="H219" s="125">
        <v>0</v>
      </c>
      <c r="I219" s="156"/>
      <c r="J219" s="156"/>
      <c r="K219" s="156"/>
      <c r="L219" s="156"/>
      <c r="M219" s="125"/>
    </row>
    <row r="220" spans="1:13" ht="15">
      <c r="A220" s="114"/>
      <c r="B220" s="120"/>
      <c r="C220" s="121"/>
      <c r="D220" s="121"/>
      <c r="E220" s="126"/>
      <c r="F220" s="126"/>
      <c r="G220" s="122" t="s">
        <v>206</v>
      </c>
      <c r="H220" s="125">
        <f>14000*3028.1</f>
        <v>42393400</v>
      </c>
      <c r="I220" s="156"/>
      <c r="J220" s="156"/>
      <c r="K220" s="156"/>
      <c r="L220" s="156"/>
      <c r="M220" s="125"/>
    </row>
    <row r="221" spans="1:13" ht="15">
      <c r="A221" s="114"/>
      <c r="B221" s="120"/>
      <c r="C221" s="121"/>
      <c r="D221" s="121"/>
      <c r="E221" s="126"/>
      <c r="F221" s="126"/>
      <c r="G221" s="122" t="s">
        <v>338</v>
      </c>
      <c r="H221" s="125">
        <f>14000*303.4</f>
        <v>4247600</v>
      </c>
      <c r="I221" s="156"/>
      <c r="J221" s="156"/>
      <c r="K221" s="156"/>
      <c r="L221" s="156"/>
      <c r="M221" s="125"/>
    </row>
    <row r="222" spans="1:13" ht="15">
      <c r="A222" s="114"/>
      <c r="B222" s="120"/>
      <c r="C222" s="121"/>
      <c r="D222" s="121"/>
      <c r="E222" s="126"/>
      <c r="F222" s="126"/>
      <c r="G222" s="122" t="s">
        <v>207</v>
      </c>
      <c r="H222" s="125">
        <f>20000*485.8</f>
        <v>9716000</v>
      </c>
      <c r="I222" s="156">
        <v>492000</v>
      </c>
      <c r="J222" s="156">
        <v>576000</v>
      </c>
      <c r="K222" s="156">
        <v>868800</v>
      </c>
      <c r="L222" s="156">
        <v>1327200</v>
      </c>
      <c r="M222" s="125"/>
    </row>
    <row r="223" spans="1:13" ht="15">
      <c r="A223" s="114"/>
      <c r="B223" s="120"/>
      <c r="C223" s="121"/>
      <c r="D223" s="121"/>
      <c r="E223" s="126"/>
      <c r="F223" s="126"/>
      <c r="G223" s="122" t="s">
        <v>208</v>
      </c>
      <c r="H223" s="125">
        <v>12192400</v>
      </c>
      <c r="I223" s="156"/>
      <c r="J223" s="156"/>
      <c r="K223" s="156"/>
      <c r="L223" s="156"/>
      <c r="M223" s="125"/>
    </row>
    <row r="224" spans="1:13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v>0</v>
      </c>
      <c r="I224" s="156"/>
      <c r="J224" s="156"/>
      <c r="K224" s="156"/>
      <c r="L224" s="156"/>
      <c r="M224" s="125"/>
    </row>
    <row r="225" spans="1:13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13116600</v>
      </c>
      <c r="I225" s="156"/>
      <c r="J225" s="156"/>
      <c r="K225" s="156"/>
      <c r="L225" s="156"/>
      <c r="M225" s="125"/>
    </row>
    <row r="226" spans="1:13" ht="15">
      <c r="A226" s="114"/>
      <c r="B226" s="157"/>
      <c r="C226" s="121"/>
      <c r="D226" s="121"/>
      <c r="E226" s="126"/>
      <c r="F226" s="126"/>
      <c r="G226" s="122" t="s">
        <v>212</v>
      </c>
      <c r="H226" s="125">
        <v>0</v>
      </c>
      <c r="I226" s="156"/>
      <c r="J226" s="156"/>
      <c r="K226" s="156"/>
      <c r="L226" s="156"/>
      <c r="M226" s="125"/>
    </row>
    <row r="227" spans="1:13" ht="15">
      <c r="A227" s="114"/>
      <c r="B227" s="120"/>
      <c r="C227" s="121"/>
      <c r="D227" s="121"/>
      <c r="E227" s="126"/>
      <c r="F227" s="126"/>
      <c r="G227" s="122" t="s">
        <v>213</v>
      </c>
      <c r="H227" s="125">
        <f>80000*540</f>
        <v>43200000</v>
      </c>
      <c r="I227" s="156">
        <v>2412000</v>
      </c>
      <c r="J227" s="156">
        <v>2616000</v>
      </c>
      <c r="K227" s="156">
        <v>3319200</v>
      </c>
      <c r="L227" s="156">
        <v>3845200</v>
      </c>
      <c r="M227" s="125"/>
    </row>
    <row r="228" spans="1:13" ht="15">
      <c r="A228" s="114"/>
      <c r="B228" s="120"/>
      <c r="C228" s="121"/>
      <c r="D228" s="121"/>
      <c r="E228" s="126"/>
      <c r="F228" s="126"/>
      <c r="G228" s="122" t="s">
        <v>214</v>
      </c>
      <c r="H228" s="125">
        <f>80000*70.6</f>
        <v>5648000</v>
      </c>
      <c r="I228" s="156">
        <v>1782000</v>
      </c>
      <c r="J228" s="156">
        <v>1980000</v>
      </c>
      <c r="K228" s="156">
        <v>3016200</v>
      </c>
      <c r="L228" s="156">
        <v>3234000</v>
      </c>
      <c r="M228" s="125"/>
    </row>
    <row r="229" spans="1:13" ht="15">
      <c r="A229" s="114"/>
      <c r="B229" s="120"/>
      <c r="C229" s="121"/>
      <c r="D229" s="121"/>
      <c r="E229" s="126"/>
      <c r="F229" s="126"/>
      <c r="G229" s="122" t="s">
        <v>215</v>
      </c>
      <c r="H229" s="125">
        <f>45000*248.9</f>
        <v>11200500</v>
      </c>
      <c r="I229" s="156">
        <v>2754000</v>
      </c>
      <c r="J229" s="156">
        <v>3213000</v>
      </c>
      <c r="K229" s="156">
        <v>3750300</v>
      </c>
      <c r="L229" s="156">
        <v>3399300</v>
      </c>
      <c r="M229" s="125"/>
    </row>
    <row r="230" spans="1:13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0</v>
      </c>
      <c r="I230" s="156">
        <v>648000</v>
      </c>
      <c r="J230" s="156">
        <v>882000</v>
      </c>
      <c r="K230" s="156">
        <v>1710000</v>
      </c>
      <c r="L230" s="156">
        <v>2019600</v>
      </c>
      <c r="M230" s="125"/>
    </row>
    <row r="231" spans="1:13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0</v>
      </c>
      <c r="I231" s="156"/>
      <c r="J231" s="156"/>
      <c r="K231" s="156"/>
      <c r="L231" s="156"/>
      <c r="M231" s="125"/>
    </row>
    <row r="232" spans="1:13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0</v>
      </c>
      <c r="I232" s="156">
        <v>135000</v>
      </c>
      <c r="J232" s="156">
        <v>121500</v>
      </c>
      <c r="K232" s="156">
        <v>72000</v>
      </c>
      <c r="L232" s="156">
        <v>72000</v>
      </c>
      <c r="M232" s="125"/>
    </row>
    <row r="233" spans="1:13" ht="15">
      <c r="A233" s="114"/>
      <c r="B233" s="120"/>
      <c r="C233" s="121"/>
      <c r="D233" s="121"/>
      <c r="E233" s="126"/>
      <c r="F233" s="126"/>
      <c r="G233" s="122" t="s">
        <v>219</v>
      </c>
      <c r="H233" s="125">
        <f>15000*121.2</f>
        <v>1818000</v>
      </c>
      <c r="I233" s="156"/>
      <c r="J233" s="156"/>
      <c r="K233" s="156"/>
      <c r="L233" s="156"/>
      <c r="M233" s="125"/>
    </row>
    <row r="234" spans="1:13" ht="15">
      <c r="A234" s="114"/>
      <c r="B234" s="120"/>
      <c r="C234" s="121"/>
      <c r="D234" s="121"/>
      <c r="E234" s="126"/>
      <c r="F234" s="126"/>
      <c r="G234" s="122" t="s">
        <v>220</v>
      </c>
      <c r="H234" s="125">
        <f>15000*179.2</f>
        <v>2688000</v>
      </c>
      <c r="I234" s="156">
        <v>1230000</v>
      </c>
      <c r="J234" s="156">
        <v>1500000</v>
      </c>
      <c r="K234" s="156">
        <v>2478000</v>
      </c>
      <c r="L234" s="156">
        <v>2892000</v>
      </c>
      <c r="M234" s="125"/>
    </row>
    <row r="235" spans="1:13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v>0</v>
      </c>
      <c r="I235" s="156">
        <v>426000</v>
      </c>
      <c r="J235" s="156">
        <v>420000</v>
      </c>
      <c r="K235" s="156">
        <v>738000</v>
      </c>
      <c r="L235" s="156">
        <v>534000</v>
      </c>
      <c r="M235" s="125"/>
    </row>
    <row r="236" spans="1:13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  <c r="I236" s="156">
        <v>1973400</v>
      </c>
      <c r="J236" s="156">
        <v>1732500</v>
      </c>
      <c r="K236" s="156">
        <v>2567400</v>
      </c>
      <c r="L236" s="156">
        <v>1940400</v>
      </c>
      <c r="M236" s="125"/>
    </row>
    <row r="237" spans="1:13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0</v>
      </c>
      <c r="I237" s="156"/>
      <c r="J237" s="156"/>
      <c r="K237" s="156"/>
      <c r="L237" s="156"/>
      <c r="M237" s="125"/>
    </row>
    <row r="238" spans="1:13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  <c r="I238" s="156"/>
      <c r="J238" s="156"/>
      <c r="K238" s="156"/>
      <c r="L238" s="156"/>
      <c r="M238" s="125"/>
    </row>
    <row r="239" spans="1:13" ht="15">
      <c r="A239" s="114"/>
      <c r="B239" s="120"/>
      <c r="C239" s="121"/>
      <c r="D239" s="121"/>
      <c r="E239" s="126"/>
      <c r="F239" s="126"/>
      <c r="G239" s="122" t="s">
        <v>225</v>
      </c>
      <c r="H239" s="125">
        <f>15000*44.6</f>
        <v>669000</v>
      </c>
      <c r="I239" s="156"/>
      <c r="J239" s="156"/>
      <c r="K239" s="156"/>
      <c r="L239" s="156"/>
      <c r="M239" s="125"/>
    </row>
    <row r="240" spans="1:13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  <c r="I240" s="156">
        <v>120000</v>
      </c>
      <c r="J240" s="156">
        <v>150000</v>
      </c>
      <c r="K240" s="156">
        <v>168000</v>
      </c>
      <c r="L240" s="156">
        <v>168000</v>
      </c>
      <c r="M240" s="125"/>
    </row>
    <row r="241" spans="1:13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  <c r="I241" s="156">
        <v>872500</v>
      </c>
      <c r="J241" s="156">
        <v>995000</v>
      </c>
      <c r="K241" s="156">
        <v>1352500</v>
      </c>
      <c r="L241" s="156">
        <v>1260000</v>
      </c>
      <c r="M241" s="125"/>
    </row>
    <row r="242" spans="1:13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0</v>
      </c>
      <c r="I242" s="156"/>
      <c r="J242" s="156"/>
      <c r="K242" s="156"/>
      <c r="L242" s="156"/>
      <c r="M242" s="125"/>
    </row>
    <row r="243" spans="1:13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  <c r="I243" s="156"/>
      <c r="J243" s="156"/>
      <c r="K243" s="156"/>
      <c r="L243" s="156"/>
      <c r="M243" s="125"/>
    </row>
    <row r="244" spans="1:13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  <c r="I244" s="156"/>
      <c r="J244" s="156"/>
      <c r="K244" s="156"/>
      <c r="L244" s="156"/>
      <c r="M244" s="125"/>
    </row>
    <row r="245" spans="1:13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f>20000*59.5</f>
        <v>1190000</v>
      </c>
      <c r="I245" s="156"/>
      <c r="J245" s="156"/>
      <c r="K245" s="156"/>
      <c r="L245" s="156"/>
      <c r="M245" s="125"/>
    </row>
    <row r="246" spans="1:13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  <c r="I246" s="156">
        <v>136800</v>
      </c>
      <c r="J246" s="156">
        <v>144000</v>
      </c>
      <c r="K246" s="156">
        <v>291600</v>
      </c>
      <c r="L246" s="156">
        <v>230400</v>
      </c>
      <c r="M246" s="125"/>
    </row>
    <row r="247" spans="1:13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  <c r="I247" s="156"/>
      <c r="J247" s="156"/>
      <c r="K247" s="156"/>
      <c r="L247" s="156"/>
      <c r="M247" s="125"/>
    </row>
    <row r="248" spans="1:13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  <c r="I248" s="156"/>
      <c r="J248" s="156"/>
      <c r="K248" s="156"/>
      <c r="L248" s="156"/>
      <c r="M248" s="125"/>
    </row>
    <row r="249" spans="1:13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  <c r="I249" s="156"/>
      <c r="J249" s="156"/>
      <c r="K249" s="156"/>
      <c r="L249" s="156"/>
      <c r="M249" s="125"/>
    </row>
    <row r="250" spans="1:13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  <c r="I250" s="156"/>
      <c r="J250" s="156"/>
      <c r="K250" s="156"/>
      <c r="L250" s="156"/>
      <c r="M250" s="125"/>
    </row>
    <row r="251" spans="1:12" ht="15">
      <c r="A251" s="114"/>
      <c r="B251" s="120"/>
      <c r="C251" s="121"/>
      <c r="D251" s="121"/>
      <c r="E251" s="126"/>
      <c r="F251" s="126"/>
      <c r="G251" s="122"/>
      <c r="H251" s="125"/>
      <c r="I251" s="156"/>
      <c r="J251" s="156"/>
      <c r="K251" s="156"/>
      <c r="L251" s="156"/>
    </row>
    <row r="252" spans="1:12" ht="15">
      <c r="A252" s="114"/>
      <c r="B252" s="120"/>
      <c r="C252" s="121"/>
      <c r="D252" s="121" t="s">
        <v>236</v>
      </c>
      <c r="E252" s="126"/>
      <c r="F252" s="126"/>
      <c r="G252" s="122"/>
      <c r="H252" s="125"/>
      <c r="I252" s="156"/>
      <c r="J252" s="156"/>
      <c r="K252" s="156"/>
      <c r="L252" s="156"/>
    </row>
    <row r="253" spans="1:12" ht="15">
      <c r="A253" s="114"/>
      <c r="B253" s="120"/>
      <c r="C253" s="121"/>
      <c r="D253" s="121"/>
      <c r="E253" s="126" t="s">
        <v>147</v>
      </c>
      <c r="F253" s="126"/>
      <c r="G253" s="122"/>
      <c r="H253" s="125">
        <f>SUM(H254:H313)</f>
        <v>393.79999999999995</v>
      </c>
      <c r="I253" s="156">
        <v>160000</v>
      </c>
      <c r="J253" s="156">
        <v>120000</v>
      </c>
      <c r="K253" s="156">
        <v>120000</v>
      </c>
      <c r="L253" s="156">
        <v>76000</v>
      </c>
    </row>
    <row r="254" spans="1:12" ht="15">
      <c r="A254" s="114"/>
      <c r="B254" s="120"/>
      <c r="C254" s="121"/>
      <c r="D254" s="121"/>
      <c r="E254" s="126"/>
      <c r="F254" s="126" t="s">
        <v>151</v>
      </c>
      <c r="G254" s="122" t="s">
        <v>279</v>
      </c>
      <c r="H254" s="125">
        <v>0</v>
      </c>
      <c r="I254" s="156"/>
      <c r="J254" s="156"/>
      <c r="K254" s="156"/>
      <c r="L254" s="156"/>
    </row>
    <row r="255" spans="1:12" ht="15">
      <c r="A255" s="114"/>
      <c r="B255" s="120"/>
      <c r="C255" s="121"/>
      <c r="D255" s="121"/>
      <c r="E255" s="126"/>
      <c r="F255" s="126"/>
      <c r="G255" s="122" t="s">
        <v>239</v>
      </c>
      <c r="H255" s="125">
        <v>0</v>
      </c>
      <c r="I255" s="156"/>
      <c r="J255" s="156"/>
      <c r="K255" s="156"/>
      <c r="L255" s="156"/>
    </row>
    <row r="256" spans="1:8" ht="15">
      <c r="A256" s="114"/>
      <c r="B256" s="120"/>
      <c r="C256" s="121"/>
      <c r="D256" s="121"/>
      <c r="E256" s="121"/>
      <c r="F256" s="121"/>
      <c r="G256" s="122" t="s">
        <v>240</v>
      </c>
      <c r="H256" s="125">
        <v>59.5</v>
      </c>
    </row>
    <row r="257" spans="1:8" ht="15">
      <c r="A257" s="114"/>
      <c r="B257" s="120"/>
      <c r="C257" s="121"/>
      <c r="D257" s="121"/>
      <c r="E257" s="121"/>
      <c r="F257" s="121"/>
      <c r="G257" s="122" t="s">
        <v>521</v>
      </c>
      <c r="H257" s="124">
        <v>31.3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16.8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64.2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0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0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17.7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0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8.3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25.6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0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13.2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0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0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25.2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68.6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20.5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42.9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148</v>
      </c>
      <c r="F315" s="126"/>
      <c r="G315" s="122"/>
      <c r="H315" s="125">
        <f>SUM(H316:H375)</f>
        <v>9747420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279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13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1262400</v>
      </c>
      <c r="M318" s="125"/>
    </row>
    <row r="319" spans="1:13" ht="15">
      <c r="A319" s="114"/>
      <c r="B319" s="120"/>
      <c r="C319" s="121"/>
      <c r="D319" s="121"/>
      <c r="E319" s="121"/>
      <c r="F319" s="121"/>
      <c r="G319" s="122" t="s">
        <v>241</v>
      </c>
      <c r="H319" s="125">
        <v>350120</v>
      </c>
      <c r="M319" s="124"/>
    </row>
    <row r="320" spans="1:13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  <c r="M320" s="125"/>
    </row>
    <row r="321" spans="1:13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  <c r="M321" s="125"/>
    </row>
    <row r="322" spans="1:13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494200</v>
      </c>
      <c r="M322" s="125"/>
    </row>
    <row r="323" spans="1:13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1876600</v>
      </c>
      <c r="M323" s="125"/>
    </row>
    <row r="324" spans="1:13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  <c r="M324" s="125"/>
    </row>
    <row r="325" spans="1:13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0</v>
      </c>
      <c r="M325" s="125"/>
    </row>
    <row r="326" spans="1:13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  <c r="M326" s="125"/>
    </row>
    <row r="327" spans="1:13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  <c r="M327" s="125"/>
    </row>
    <row r="328" spans="1:13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  <c r="M328" s="125"/>
    </row>
    <row r="329" spans="1:13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  <c r="M329" s="125"/>
    </row>
    <row r="330" spans="1:13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  <c r="M330" s="125"/>
    </row>
    <row r="331" spans="1:13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  <c r="M331" s="125"/>
    </row>
    <row r="332" spans="1:13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  <c r="M332" s="125"/>
    </row>
    <row r="333" spans="1:13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  <c r="M333" s="125"/>
    </row>
    <row r="334" spans="1:13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0</v>
      </c>
      <c r="M334" s="125"/>
    </row>
    <row r="335" spans="1:13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420600</v>
      </c>
      <c r="M335" s="125"/>
    </row>
    <row r="336" spans="1:13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  <c r="M336" s="125"/>
    </row>
    <row r="337" spans="1:13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  <c r="M337" s="125"/>
    </row>
    <row r="338" spans="1:13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  <c r="M338" s="125"/>
    </row>
    <row r="339" spans="1:13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  <c r="M339" s="125"/>
    </row>
    <row r="340" spans="1:13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  <c r="M340" s="125"/>
    </row>
    <row r="341" spans="1:13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0</v>
      </c>
      <c r="M341" s="125"/>
    </row>
    <row r="342" spans="1:13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159600</v>
      </c>
      <c r="M342" s="125"/>
    </row>
    <row r="343" spans="1:13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  <c r="M343" s="125"/>
    </row>
    <row r="344" spans="1:13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435200</v>
      </c>
      <c r="M344" s="125"/>
    </row>
    <row r="345" spans="1:13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  <c r="M345" s="125"/>
    </row>
    <row r="346" spans="1:13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  <c r="M346" s="125"/>
    </row>
    <row r="347" spans="1:13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  <c r="M347" s="125"/>
    </row>
    <row r="348" spans="1:13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  <c r="M348" s="125"/>
    </row>
    <row r="349" spans="1:13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0</v>
      </c>
      <c r="M349" s="125"/>
    </row>
    <row r="350" spans="1:13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  <c r="M350" s="125"/>
    </row>
    <row r="351" spans="1:13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  <c r="M351" s="125"/>
    </row>
    <row r="352" spans="1:13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  <c r="M352" s="125"/>
    </row>
    <row r="353" spans="1:13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  <c r="M353" s="125"/>
    </row>
    <row r="354" spans="1:13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289200</v>
      </c>
      <c r="M354" s="125"/>
    </row>
    <row r="355" spans="1:13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0</v>
      </c>
      <c r="M355" s="125"/>
    </row>
    <row r="356" spans="1:13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  <c r="M356" s="125"/>
    </row>
    <row r="357" spans="1:13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0</v>
      </c>
      <c r="M357" s="125"/>
    </row>
    <row r="358" spans="1:13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  <c r="M358" s="125"/>
    </row>
    <row r="359" spans="1:13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  <c r="M359" s="125"/>
    </row>
    <row r="360" spans="1:13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486000</v>
      </c>
      <c r="M360" s="125"/>
    </row>
    <row r="361" spans="1:13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  <c r="M361" s="125"/>
    </row>
    <row r="362" spans="1:13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  <c r="M362" s="125"/>
    </row>
    <row r="363" spans="1:13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972800</v>
      </c>
      <c r="M363" s="125"/>
    </row>
    <row r="364" spans="1:13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  <c r="M364" s="125"/>
    </row>
    <row r="365" spans="1:13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1742500</v>
      </c>
      <c r="M365" s="125"/>
    </row>
    <row r="366" spans="1:13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  <c r="M366" s="125"/>
    </row>
    <row r="367" spans="1:13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1258200</v>
      </c>
      <c r="M367" s="125"/>
    </row>
    <row r="368" spans="1:13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  <c r="M368" s="125"/>
    </row>
    <row r="369" spans="1:13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  <c r="M369" s="125"/>
    </row>
    <row r="370" spans="1:13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  <c r="M370" s="125"/>
    </row>
    <row r="371" spans="1:13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  <c r="M371" s="125"/>
    </row>
    <row r="372" spans="1:13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  <c r="M372" s="125"/>
    </row>
    <row r="373" spans="1:13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  <c r="M373" s="125"/>
    </row>
    <row r="374" spans="1:13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  <c r="M374" s="125"/>
    </row>
    <row r="375" spans="1:13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  <c r="M375" s="125"/>
    </row>
    <row r="376" spans="1:8" ht="15">
      <c r="A376" s="114"/>
      <c r="B376" s="120"/>
      <c r="C376" s="121"/>
      <c r="D376" s="121"/>
      <c r="E376" s="121"/>
      <c r="F376" s="126"/>
      <c r="G376" s="122"/>
      <c r="H376" s="125"/>
    </row>
    <row r="377" spans="1:8" ht="15">
      <c r="A377" s="114"/>
      <c r="B377" s="120" t="s">
        <v>561</v>
      </c>
      <c r="C377" s="121"/>
      <c r="D377" s="121"/>
      <c r="E377" s="121"/>
      <c r="F377" s="126"/>
      <c r="G377" s="122"/>
      <c r="H377" s="125"/>
    </row>
    <row r="378" spans="1:8" ht="15">
      <c r="A378" s="114"/>
      <c r="B378" s="120"/>
      <c r="C378" s="121" t="s">
        <v>149</v>
      </c>
      <c r="D378" s="121"/>
      <c r="E378" s="121"/>
      <c r="F378" s="126"/>
      <c r="G378" s="122"/>
      <c r="H378" s="125" t="s">
        <v>560</v>
      </c>
    </row>
    <row r="379" spans="1:8" ht="15">
      <c r="A379" s="114"/>
      <c r="B379" s="120"/>
      <c r="C379" s="121" t="s">
        <v>236</v>
      </c>
      <c r="D379" s="121"/>
      <c r="E379" s="121"/>
      <c r="F379" s="126"/>
      <c r="G379" s="122"/>
      <c r="H379" s="125" t="s">
        <v>560</v>
      </c>
    </row>
    <row r="380" spans="1:8" ht="15">
      <c r="A380" s="114"/>
      <c r="B380" s="121"/>
      <c r="C380" s="121"/>
      <c r="D380" s="121"/>
      <c r="E380" s="121"/>
      <c r="F380" s="126"/>
      <c r="G380" s="122"/>
      <c r="H380" s="125"/>
    </row>
    <row r="381" spans="1:8" ht="15">
      <c r="A381" s="128"/>
      <c r="B381" s="129" t="s">
        <v>562</v>
      </c>
      <c r="C381" s="129"/>
      <c r="D381" s="129"/>
      <c r="E381" s="129"/>
      <c r="F381" s="129"/>
      <c r="G381" s="130"/>
      <c r="H381" s="131"/>
    </row>
    <row r="382" spans="1:8" ht="15">
      <c r="A382" s="128"/>
      <c r="B382" s="129"/>
      <c r="C382" s="132" t="s">
        <v>149</v>
      </c>
      <c r="D382" s="129"/>
      <c r="E382" s="129"/>
      <c r="F382" s="129"/>
      <c r="G382" s="130"/>
      <c r="H382" s="133">
        <v>1306</v>
      </c>
    </row>
    <row r="383" spans="1:8" ht="15">
      <c r="A383" s="128"/>
      <c r="B383" s="129"/>
      <c r="C383" s="132"/>
      <c r="D383" s="129" t="s">
        <v>419</v>
      </c>
      <c r="E383" s="129"/>
      <c r="F383" s="129"/>
      <c r="G383" s="130"/>
      <c r="H383" s="133">
        <v>50</v>
      </c>
    </row>
    <row r="384" spans="1:8" ht="15">
      <c r="A384" s="128"/>
      <c r="B384" s="129"/>
      <c r="C384" s="132"/>
      <c r="D384" s="129"/>
      <c r="E384" s="129" t="s">
        <v>346</v>
      </c>
      <c r="F384" s="129"/>
      <c r="G384" s="130"/>
      <c r="H384" s="133" t="s">
        <v>560</v>
      </c>
    </row>
    <row r="385" spans="1:8" ht="15">
      <c r="A385" s="128"/>
      <c r="B385" s="134"/>
      <c r="C385" s="134"/>
      <c r="D385" s="134"/>
      <c r="E385" s="134" t="s">
        <v>347</v>
      </c>
      <c r="F385" s="134"/>
      <c r="G385" s="130"/>
      <c r="H385" s="131" t="s">
        <v>560</v>
      </c>
    </row>
    <row r="386" spans="1:8" ht="15">
      <c r="A386" s="128"/>
      <c r="B386" s="134"/>
      <c r="C386" s="134"/>
      <c r="D386" s="134"/>
      <c r="E386" s="134" t="s">
        <v>348</v>
      </c>
      <c r="F386" s="134"/>
      <c r="G386" s="130"/>
      <c r="H386" s="131" t="s">
        <v>560</v>
      </c>
    </row>
    <row r="387" spans="1:8" ht="15">
      <c r="A387" s="128"/>
      <c r="B387" s="135"/>
      <c r="C387" s="129"/>
      <c r="D387" s="136"/>
      <c r="E387" s="136" t="s">
        <v>349</v>
      </c>
      <c r="F387" s="136"/>
      <c r="G387" s="137"/>
      <c r="H387" s="138" t="s">
        <v>560</v>
      </c>
    </row>
    <row r="388" spans="1:8" ht="15">
      <c r="A388" s="128"/>
      <c r="B388" s="135"/>
      <c r="C388" s="129"/>
      <c r="D388" s="132" t="s">
        <v>350</v>
      </c>
      <c r="E388" s="132"/>
      <c r="F388" s="132"/>
      <c r="G388" s="130"/>
      <c r="H388" s="133" t="s">
        <v>560</v>
      </c>
    </row>
    <row r="389" spans="1:8" ht="15">
      <c r="A389" s="128"/>
      <c r="B389" s="135"/>
      <c r="C389" s="129"/>
      <c r="D389" s="132" t="s">
        <v>351</v>
      </c>
      <c r="E389" s="132"/>
      <c r="F389" s="132"/>
      <c r="G389" s="130"/>
      <c r="H389" s="133" t="s">
        <v>560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1157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85</v>
      </c>
    </row>
    <row r="392" spans="1:8" ht="15">
      <c r="A392" s="128"/>
      <c r="B392" s="135"/>
      <c r="C392" s="129"/>
      <c r="D392" s="136"/>
      <c r="E392" s="136" t="s">
        <v>354</v>
      </c>
      <c r="F392" s="136"/>
      <c r="G392" s="137"/>
      <c r="H392" s="138" t="s">
        <v>560</v>
      </c>
    </row>
    <row r="393" spans="1:8" ht="15">
      <c r="A393" s="128"/>
      <c r="B393" s="135"/>
      <c r="C393" s="129"/>
      <c r="D393" s="139"/>
      <c r="E393" s="136" t="s">
        <v>355</v>
      </c>
      <c r="F393" s="136"/>
      <c r="G393" s="137"/>
      <c r="H393" s="138">
        <v>11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3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 t="s">
        <v>560</v>
      </c>
    </row>
    <row r="396" spans="1:8" ht="15">
      <c r="A396" s="128"/>
      <c r="B396" s="135"/>
      <c r="C396" s="129"/>
      <c r="D396" s="132"/>
      <c r="E396" s="132"/>
      <c r="F396" s="132"/>
      <c r="G396" s="130"/>
      <c r="H396" s="133"/>
    </row>
    <row r="397" spans="1:8" ht="15">
      <c r="A397" s="128"/>
      <c r="B397" s="135"/>
      <c r="C397" s="129"/>
      <c r="D397" s="132" t="s">
        <v>543</v>
      </c>
      <c r="E397" s="132"/>
      <c r="F397" s="132"/>
      <c r="G397" s="130"/>
      <c r="H397" s="133">
        <v>1713</v>
      </c>
    </row>
    <row r="398" spans="1:8" ht="15">
      <c r="A398" s="128"/>
      <c r="B398" s="135"/>
      <c r="C398" s="129"/>
      <c r="D398" s="132"/>
      <c r="E398" s="132"/>
      <c r="F398" s="132"/>
      <c r="G398" s="130"/>
      <c r="H398" s="133"/>
    </row>
    <row r="399" spans="1:8" ht="15">
      <c r="A399" s="128"/>
      <c r="B399" s="135"/>
      <c r="C399" s="129" t="s">
        <v>236</v>
      </c>
      <c r="D399" s="132"/>
      <c r="E399" s="132"/>
      <c r="F399" s="132"/>
      <c r="G399" s="130"/>
      <c r="H399" s="133">
        <v>495</v>
      </c>
    </row>
    <row r="400" spans="1:8" ht="15">
      <c r="A400" s="128"/>
      <c r="B400" s="135"/>
      <c r="C400" s="129"/>
      <c r="D400" s="132" t="s">
        <v>522</v>
      </c>
      <c r="E400" s="132"/>
      <c r="F400" s="132"/>
      <c r="G400" s="130"/>
      <c r="H400" s="133">
        <v>270</v>
      </c>
    </row>
    <row r="401" spans="1:8" ht="15">
      <c r="A401" s="128"/>
      <c r="B401" s="135"/>
      <c r="C401" s="129"/>
      <c r="D401" s="132" t="s">
        <v>358</v>
      </c>
      <c r="E401" s="132"/>
      <c r="F401" s="132"/>
      <c r="G401" s="130"/>
      <c r="H401" s="133">
        <v>190</v>
      </c>
    </row>
    <row r="402" spans="1:8" ht="15">
      <c r="A402" s="128"/>
      <c r="B402" s="135"/>
      <c r="C402" s="129"/>
      <c r="D402" s="132"/>
      <c r="E402" s="132" t="s">
        <v>346</v>
      </c>
      <c r="F402" s="132"/>
      <c r="G402" s="130"/>
      <c r="H402" s="133" t="s">
        <v>560</v>
      </c>
    </row>
    <row r="403" spans="1:8" ht="15">
      <c r="A403" s="128"/>
      <c r="B403" s="135"/>
      <c r="C403" s="129"/>
      <c r="D403" s="129"/>
      <c r="E403" s="129" t="s">
        <v>420</v>
      </c>
      <c r="F403" s="129"/>
      <c r="G403" s="130"/>
      <c r="H403" s="131">
        <v>28</v>
      </c>
    </row>
    <row r="404" spans="1:8" ht="15">
      <c r="A404" s="158"/>
      <c r="B404" s="159"/>
      <c r="C404" s="132"/>
      <c r="D404" s="132"/>
      <c r="E404" s="160" t="s">
        <v>421</v>
      </c>
      <c r="F404" s="132"/>
      <c r="G404" s="130"/>
      <c r="H404" s="133" t="s">
        <v>560</v>
      </c>
    </row>
    <row r="405" spans="1:8" ht="15">
      <c r="A405" s="128"/>
      <c r="B405" s="135"/>
      <c r="C405" s="129"/>
      <c r="D405" s="132"/>
      <c r="E405" s="140" t="s">
        <v>422</v>
      </c>
      <c r="F405" s="132"/>
      <c r="G405" s="130"/>
      <c r="H405" s="133" t="s">
        <v>560</v>
      </c>
    </row>
    <row r="406" spans="1:8" ht="15">
      <c r="A406" s="128"/>
      <c r="B406" s="135"/>
      <c r="C406" s="129"/>
      <c r="D406" s="132" t="s">
        <v>362</v>
      </c>
      <c r="E406" s="132"/>
      <c r="F406" s="132"/>
      <c r="G406" s="130"/>
      <c r="H406" s="133">
        <v>7</v>
      </c>
    </row>
    <row r="407" spans="1:8" ht="15">
      <c r="A407" s="128"/>
      <c r="B407" s="135"/>
      <c r="C407" s="129"/>
      <c r="D407" s="132" t="s">
        <v>351</v>
      </c>
      <c r="E407" s="132"/>
      <c r="F407" s="140"/>
      <c r="G407" s="130"/>
      <c r="H407" s="133" t="s">
        <v>560</v>
      </c>
    </row>
    <row r="408" spans="1:8" ht="15">
      <c r="A408" s="128"/>
      <c r="B408" s="135"/>
      <c r="C408" s="129"/>
      <c r="D408" s="132"/>
      <c r="E408" s="132"/>
      <c r="F408" s="132"/>
      <c r="G408" s="130"/>
      <c r="H408" s="133"/>
    </row>
    <row r="409" spans="1:8" ht="15">
      <c r="A409" s="128"/>
      <c r="B409" s="135" t="s">
        <v>363</v>
      </c>
      <c r="C409" s="129"/>
      <c r="D409" s="132"/>
      <c r="E409" s="132"/>
      <c r="F409" s="132"/>
      <c r="G409" s="130"/>
      <c r="H409" s="133"/>
    </row>
    <row r="410" spans="1:8" ht="15">
      <c r="A410" s="128"/>
      <c r="B410" s="135"/>
      <c r="C410" s="129" t="s">
        <v>149</v>
      </c>
      <c r="D410" s="132"/>
      <c r="E410" s="129"/>
      <c r="F410" s="129"/>
      <c r="G410" s="130"/>
      <c r="H410" s="141">
        <f>SUM(H411:H449)</f>
        <v>670</v>
      </c>
    </row>
    <row r="411" spans="1:8" ht="15">
      <c r="A411" s="128"/>
      <c r="B411" s="135"/>
      <c r="C411" s="129"/>
      <c r="D411" s="132" t="s">
        <v>364</v>
      </c>
      <c r="E411" s="129"/>
      <c r="F411" s="129"/>
      <c r="G411" s="130"/>
      <c r="H411" s="133" t="s">
        <v>560</v>
      </c>
    </row>
    <row r="412" spans="1:8" ht="15">
      <c r="A412" s="128"/>
      <c r="B412" s="135"/>
      <c r="C412" s="129"/>
      <c r="D412" s="132" t="s">
        <v>365</v>
      </c>
      <c r="E412" s="129"/>
      <c r="F412" s="129"/>
      <c r="G412" s="130"/>
      <c r="H412" s="133" t="s">
        <v>560</v>
      </c>
    </row>
    <row r="413" spans="1:8" ht="15">
      <c r="A413" s="158"/>
      <c r="B413" s="159"/>
      <c r="C413" s="132"/>
      <c r="D413" s="132" t="s">
        <v>366</v>
      </c>
      <c r="E413" s="132"/>
      <c r="F413" s="132"/>
      <c r="G413" s="130"/>
      <c r="H413" s="133" t="s">
        <v>560</v>
      </c>
    </row>
    <row r="414" spans="1:8" ht="15">
      <c r="A414" s="158"/>
      <c r="B414" s="159"/>
      <c r="C414" s="132"/>
      <c r="D414" s="132" t="s">
        <v>367</v>
      </c>
      <c r="E414" s="132"/>
      <c r="F414" s="132"/>
      <c r="G414" s="130"/>
      <c r="H414" s="133" t="s">
        <v>560</v>
      </c>
    </row>
    <row r="415" spans="1:8" ht="15">
      <c r="A415" s="128"/>
      <c r="B415" s="135"/>
      <c r="C415" s="129"/>
      <c r="D415" s="132" t="s">
        <v>368</v>
      </c>
      <c r="E415" s="129"/>
      <c r="F415" s="129"/>
      <c r="G415" s="130"/>
      <c r="H415" s="133">
        <v>0</v>
      </c>
    </row>
    <row r="416" spans="1:8" ht="15">
      <c r="A416" s="128"/>
      <c r="B416" s="135"/>
      <c r="C416" s="129"/>
      <c r="D416" s="132" t="s">
        <v>369</v>
      </c>
      <c r="E416" s="129"/>
      <c r="F416" s="129"/>
      <c r="G416" s="130"/>
      <c r="H416" s="133" t="s">
        <v>560</v>
      </c>
    </row>
    <row r="417" spans="1:8" ht="15">
      <c r="A417" s="128"/>
      <c r="B417" s="135"/>
      <c r="C417" s="129"/>
      <c r="D417" s="132" t="s">
        <v>370</v>
      </c>
      <c r="E417" s="129"/>
      <c r="F417" s="129"/>
      <c r="G417" s="130"/>
      <c r="H417" s="133" t="s">
        <v>560</v>
      </c>
    </row>
    <row r="418" spans="1:8" ht="15">
      <c r="A418" s="128"/>
      <c r="B418" s="135"/>
      <c r="C418" s="129"/>
      <c r="D418" s="132" t="s">
        <v>371</v>
      </c>
      <c r="E418" s="129"/>
      <c r="F418" s="129"/>
      <c r="G418" s="130"/>
      <c r="H418" s="133" t="s">
        <v>560</v>
      </c>
    </row>
    <row r="419" spans="1:8" ht="15">
      <c r="A419" s="128"/>
      <c r="B419" s="135"/>
      <c r="C419" s="129"/>
      <c r="D419" s="132" t="s">
        <v>372</v>
      </c>
      <c r="E419" s="129"/>
      <c r="F419" s="129"/>
      <c r="G419" s="130"/>
      <c r="H419" s="133">
        <v>0</v>
      </c>
    </row>
    <row r="420" spans="1:8" ht="15">
      <c r="A420" s="128"/>
      <c r="B420" s="135"/>
      <c r="C420" s="129"/>
      <c r="D420" s="132" t="s">
        <v>373</v>
      </c>
      <c r="E420" s="129"/>
      <c r="F420" s="129"/>
      <c r="G420" s="130"/>
      <c r="H420" s="133" t="s">
        <v>560</v>
      </c>
    </row>
    <row r="421" spans="1:8" ht="15">
      <c r="A421" s="128"/>
      <c r="B421" s="135"/>
      <c r="C421" s="129"/>
      <c r="D421" s="132" t="s">
        <v>374</v>
      </c>
      <c r="E421" s="129"/>
      <c r="F421" s="129"/>
      <c r="G421" s="130"/>
      <c r="H421" s="133">
        <v>0</v>
      </c>
    </row>
    <row r="422" spans="1:8" ht="15">
      <c r="A422" s="128"/>
      <c r="B422" s="135"/>
      <c r="C422" s="129"/>
      <c r="D422" s="132" t="s">
        <v>375</v>
      </c>
      <c r="E422" s="129"/>
      <c r="F422" s="129"/>
      <c r="G422" s="130"/>
      <c r="H422" s="133">
        <v>77</v>
      </c>
    </row>
    <row r="423" spans="1:8" ht="15">
      <c r="A423" s="128"/>
      <c r="B423" s="135"/>
      <c r="C423" s="129"/>
      <c r="D423" s="132" t="s">
        <v>376</v>
      </c>
      <c r="E423" s="129"/>
      <c r="F423" s="129"/>
      <c r="G423" s="130"/>
      <c r="H423" s="133">
        <v>0</v>
      </c>
    </row>
    <row r="424" spans="1:8" ht="15">
      <c r="A424" s="128"/>
      <c r="B424" s="135"/>
      <c r="C424" s="129"/>
      <c r="D424" s="132" t="s">
        <v>377</v>
      </c>
      <c r="E424" s="129"/>
      <c r="F424" s="129"/>
      <c r="G424" s="130"/>
      <c r="H424" s="133" t="s">
        <v>560</v>
      </c>
    </row>
    <row r="425" spans="1:8" ht="15">
      <c r="A425" s="128"/>
      <c r="B425" s="135"/>
      <c r="C425" s="129"/>
      <c r="D425" s="132" t="s">
        <v>378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379</v>
      </c>
      <c r="E426" s="129"/>
      <c r="F426" s="129"/>
      <c r="G426" s="130"/>
      <c r="H426" s="133">
        <v>0</v>
      </c>
    </row>
    <row r="427" spans="1:8" ht="15">
      <c r="A427" s="128"/>
      <c r="B427" s="135"/>
      <c r="C427" s="129"/>
      <c r="D427" s="132" t="s">
        <v>526</v>
      </c>
      <c r="E427" s="129"/>
      <c r="F427" s="129"/>
      <c r="G427" s="130"/>
      <c r="H427" s="133">
        <v>0</v>
      </c>
    </row>
    <row r="428" spans="1:8" ht="15">
      <c r="A428" s="128"/>
      <c r="B428" s="135"/>
      <c r="C428" s="129"/>
      <c r="D428" s="132" t="s">
        <v>469</v>
      </c>
      <c r="E428" s="129"/>
      <c r="F428" s="129"/>
      <c r="G428" s="130"/>
      <c r="H428" s="133" t="s">
        <v>560</v>
      </c>
    </row>
    <row r="429" spans="1:8" ht="15">
      <c r="A429" s="128"/>
      <c r="B429" s="135"/>
      <c r="C429" s="129"/>
      <c r="D429" s="132" t="s">
        <v>381</v>
      </c>
      <c r="E429" s="129"/>
      <c r="F429" s="129"/>
      <c r="G429" s="130"/>
      <c r="H429" s="133" t="s">
        <v>560</v>
      </c>
    </row>
    <row r="430" spans="1:8" ht="15">
      <c r="A430" s="128"/>
      <c r="B430" s="135"/>
      <c r="C430" s="129"/>
      <c r="D430" s="132" t="s">
        <v>382</v>
      </c>
      <c r="E430" s="129"/>
      <c r="F430" s="129"/>
      <c r="G430" s="130"/>
      <c r="H430" s="133" t="s">
        <v>560</v>
      </c>
    </row>
    <row r="431" spans="1:8" ht="15">
      <c r="A431" s="128"/>
      <c r="B431" s="135"/>
      <c r="C431" s="129"/>
      <c r="D431" s="132" t="s">
        <v>383</v>
      </c>
      <c r="E431" s="129"/>
      <c r="F431" s="129"/>
      <c r="G431" s="130"/>
      <c r="H431" s="133" t="s">
        <v>560</v>
      </c>
    </row>
    <row r="432" spans="1:8" ht="15">
      <c r="A432" s="128"/>
      <c r="B432" s="135"/>
      <c r="C432" s="129"/>
      <c r="D432" s="132" t="s">
        <v>384</v>
      </c>
      <c r="E432" s="129"/>
      <c r="F432" s="129"/>
      <c r="G432" s="130"/>
      <c r="H432" s="133" t="s">
        <v>560</v>
      </c>
    </row>
    <row r="433" spans="1:8" ht="15">
      <c r="A433" s="128"/>
      <c r="B433" s="135"/>
      <c r="C433" s="129"/>
      <c r="D433" s="132" t="s">
        <v>489</v>
      </c>
      <c r="E433" s="129"/>
      <c r="F433" s="129"/>
      <c r="G433" s="130"/>
      <c r="H433" s="133">
        <v>0</v>
      </c>
    </row>
    <row r="434" spans="1:8" ht="15">
      <c r="A434" s="128"/>
      <c r="B434" s="135"/>
      <c r="C434" s="129"/>
      <c r="D434" s="132" t="s">
        <v>386</v>
      </c>
      <c r="E434" s="129"/>
      <c r="F434" s="129"/>
      <c r="G434" s="130"/>
      <c r="H434" s="133">
        <v>0</v>
      </c>
    </row>
    <row r="435" spans="1:8" ht="15">
      <c r="A435" s="128"/>
      <c r="B435" s="135"/>
      <c r="C435" s="129"/>
      <c r="D435" s="132" t="s">
        <v>525</v>
      </c>
      <c r="E435" s="129"/>
      <c r="F435" s="129"/>
      <c r="G435" s="130"/>
      <c r="H435" s="133">
        <v>357</v>
      </c>
    </row>
    <row r="436" spans="1:8" ht="15">
      <c r="A436" s="128"/>
      <c r="B436" s="135"/>
      <c r="C436" s="129"/>
      <c r="D436" s="132" t="s">
        <v>388</v>
      </c>
      <c r="E436" s="129"/>
      <c r="F436" s="129"/>
      <c r="G436" s="130"/>
      <c r="H436" s="133" t="s">
        <v>560</v>
      </c>
    </row>
    <row r="437" spans="1:8" ht="15">
      <c r="A437" s="128"/>
      <c r="B437" s="135"/>
      <c r="C437" s="129"/>
      <c r="D437" s="132" t="s">
        <v>389</v>
      </c>
      <c r="E437" s="129"/>
      <c r="F437" s="129"/>
      <c r="G437" s="130"/>
      <c r="H437" s="133" t="s">
        <v>560</v>
      </c>
    </row>
    <row r="438" spans="1:8" ht="15">
      <c r="A438" s="128"/>
      <c r="B438" s="135"/>
      <c r="C438" s="129"/>
      <c r="D438" s="132" t="s">
        <v>390</v>
      </c>
      <c r="E438" s="129"/>
      <c r="F438" s="129"/>
      <c r="G438" s="130"/>
      <c r="H438" s="133" t="s">
        <v>560</v>
      </c>
    </row>
    <row r="439" spans="1:8" ht="15">
      <c r="A439" s="128"/>
      <c r="B439" s="135"/>
      <c r="C439" s="129"/>
      <c r="D439" s="132" t="s">
        <v>391</v>
      </c>
      <c r="E439" s="129"/>
      <c r="F439" s="129"/>
      <c r="G439" s="130"/>
      <c r="H439" s="133" t="s">
        <v>560</v>
      </c>
    </row>
    <row r="440" spans="1:8" ht="15">
      <c r="A440" s="128"/>
      <c r="B440" s="135"/>
      <c r="C440" s="129"/>
      <c r="D440" s="132" t="s">
        <v>392</v>
      </c>
      <c r="E440" s="129"/>
      <c r="F440" s="129"/>
      <c r="G440" s="130"/>
      <c r="H440" s="133" t="s">
        <v>560</v>
      </c>
    </row>
    <row r="441" spans="1:8" ht="15">
      <c r="A441" s="128"/>
      <c r="B441" s="135"/>
      <c r="C441" s="129"/>
      <c r="D441" s="132" t="s">
        <v>393</v>
      </c>
      <c r="E441" s="129"/>
      <c r="F441" s="129"/>
      <c r="G441" s="130"/>
      <c r="H441" s="133">
        <v>65</v>
      </c>
    </row>
    <row r="442" spans="1:8" ht="15">
      <c r="A442" s="128"/>
      <c r="B442" s="135"/>
      <c r="C442" s="129"/>
      <c r="D442" s="132" t="s">
        <v>394</v>
      </c>
      <c r="E442" s="129"/>
      <c r="F442" s="129"/>
      <c r="G442" s="130"/>
      <c r="H442" s="133" t="s">
        <v>560</v>
      </c>
    </row>
    <row r="443" spans="1:8" ht="15">
      <c r="A443" s="128"/>
      <c r="B443" s="135"/>
      <c r="C443" s="129"/>
      <c r="D443" s="132" t="s">
        <v>395</v>
      </c>
      <c r="E443" s="129"/>
      <c r="F443" s="129"/>
      <c r="G443" s="130"/>
      <c r="H443" s="133" t="s">
        <v>560</v>
      </c>
    </row>
    <row r="444" spans="1:8" ht="15">
      <c r="A444" s="128"/>
      <c r="B444" s="135"/>
      <c r="C444" s="129"/>
      <c r="D444" s="132" t="s">
        <v>396</v>
      </c>
      <c r="E444" s="129"/>
      <c r="F444" s="129"/>
      <c r="G444" s="130"/>
      <c r="H444" s="133">
        <v>30</v>
      </c>
    </row>
    <row r="445" spans="1:8" ht="15">
      <c r="A445" s="128"/>
      <c r="B445" s="135"/>
      <c r="C445" s="129"/>
      <c r="D445" s="132" t="s">
        <v>397</v>
      </c>
      <c r="E445" s="129"/>
      <c r="F445" s="129"/>
      <c r="G445" s="130"/>
      <c r="H445" s="133" t="s">
        <v>560</v>
      </c>
    </row>
    <row r="446" spans="1:8" ht="15">
      <c r="A446" s="128"/>
      <c r="B446" s="135"/>
      <c r="C446" s="129"/>
      <c r="D446" s="132" t="s">
        <v>398</v>
      </c>
      <c r="E446" s="129"/>
      <c r="F446" s="129"/>
      <c r="G446" s="130"/>
      <c r="H446" s="133">
        <v>30</v>
      </c>
    </row>
    <row r="447" spans="1:8" ht="15">
      <c r="A447" s="128"/>
      <c r="B447" s="135"/>
      <c r="C447" s="129"/>
      <c r="D447" s="132" t="s">
        <v>399</v>
      </c>
      <c r="E447" s="129"/>
      <c r="F447" s="129"/>
      <c r="G447" s="130"/>
      <c r="H447" s="133" t="s">
        <v>560</v>
      </c>
    </row>
    <row r="448" spans="1:8" ht="15">
      <c r="A448" s="128"/>
      <c r="B448" s="135"/>
      <c r="C448" s="129"/>
      <c r="D448" s="132" t="s">
        <v>400</v>
      </c>
      <c r="E448" s="129"/>
      <c r="F448" s="129"/>
      <c r="G448" s="130"/>
      <c r="H448" s="133">
        <v>86</v>
      </c>
    </row>
    <row r="449" spans="1:8" ht="15">
      <c r="A449" s="128"/>
      <c r="B449" s="135"/>
      <c r="C449" s="129"/>
      <c r="D449" s="142" t="s">
        <v>401</v>
      </c>
      <c r="E449" s="129"/>
      <c r="F449" s="129"/>
      <c r="G449" s="130"/>
      <c r="H449" s="143">
        <v>25</v>
      </c>
    </row>
    <row r="450" spans="1:8" ht="15">
      <c r="A450" s="128"/>
      <c r="B450" s="135"/>
      <c r="C450" s="129" t="s">
        <v>236</v>
      </c>
      <c r="D450" s="132"/>
      <c r="E450" s="129"/>
      <c r="F450" s="129"/>
      <c r="G450" s="130"/>
      <c r="H450" s="145">
        <f>SUM(H451:H462)</f>
        <v>610</v>
      </c>
    </row>
    <row r="451" spans="1:8" ht="15">
      <c r="A451" s="128"/>
      <c r="B451" s="135"/>
      <c r="C451" s="129"/>
      <c r="D451" s="132" t="s">
        <v>402</v>
      </c>
      <c r="E451" s="129"/>
      <c r="F451" s="129"/>
      <c r="G451" s="130"/>
      <c r="H451" s="143" t="s">
        <v>560</v>
      </c>
    </row>
    <row r="452" spans="1:8" ht="15">
      <c r="A452" s="128"/>
      <c r="B452" s="135"/>
      <c r="C452" s="129"/>
      <c r="D452" s="132" t="s">
        <v>375</v>
      </c>
      <c r="E452" s="129"/>
      <c r="F452" s="129"/>
      <c r="G452" s="130"/>
      <c r="H452" s="143">
        <v>77</v>
      </c>
    </row>
    <row r="453" spans="1:8" ht="15">
      <c r="A453" s="128"/>
      <c r="B453" s="135"/>
      <c r="C453" s="129"/>
      <c r="D453" s="132" t="s">
        <v>491</v>
      </c>
      <c r="E453" s="129"/>
      <c r="F453" s="129"/>
      <c r="G453" s="130"/>
      <c r="H453" s="143" t="s">
        <v>560</v>
      </c>
    </row>
    <row r="454" spans="1:8" ht="15">
      <c r="A454" s="128"/>
      <c r="B454" s="144"/>
      <c r="C454" s="134"/>
      <c r="D454" s="129" t="s">
        <v>490</v>
      </c>
      <c r="E454" s="129"/>
      <c r="F454" s="129"/>
      <c r="G454" s="130"/>
      <c r="H454" s="145" t="s">
        <v>560</v>
      </c>
    </row>
    <row r="455" spans="1:8" ht="15">
      <c r="A455" s="128"/>
      <c r="B455" s="135"/>
      <c r="C455" s="129"/>
      <c r="D455" s="132" t="s">
        <v>489</v>
      </c>
      <c r="E455" s="129"/>
      <c r="F455" s="129"/>
      <c r="G455" s="130"/>
      <c r="H455" s="143" t="s">
        <v>560</v>
      </c>
    </row>
    <row r="456" spans="1:8" ht="15">
      <c r="A456" s="128"/>
      <c r="B456" s="135"/>
      <c r="C456" s="129"/>
      <c r="D456" s="132" t="s">
        <v>403</v>
      </c>
      <c r="E456" s="129"/>
      <c r="F456" s="129"/>
      <c r="G456" s="130"/>
      <c r="H456" s="143">
        <v>357</v>
      </c>
    </row>
    <row r="457" spans="1:8" ht="15">
      <c r="A457" s="128"/>
      <c r="B457" s="135"/>
      <c r="C457" s="129"/>
      <c r="D457" s="132" t="s">
        <v>486</v>
      </c>
      <c r="E457" s="129"/>
      <c r="F457" s="129"/>
      <c r="G457" s="130"/>
      <c r="H457" s="143" t="s">
        <v>560</v>
      </c>
    </row>
    <row r="458" spans="1:8" ht="15">
      <c r="A458" s="128"/>
      <c r="B458" s="135"/>
      <c r="C458" s="129"/>
      <c r="D458" s="132" t="s">
        <v>487</v>
      </c>
      <c r="E458" s="129"/>
      <c r="F458" s="129"/>
      <c r="G458" s="130"/>
      <c r="H458" s="143" t="s">
        <v>560</v>
      </c>
    </row>
    <row r="459" spans="1:8" ht="15">
      <c r="A459" s="128"/>
      <c r="B459" s="135"/>
      <c r="C459" s="129"/>
      <c r="D459" s="132" t="s">
        <v>488</v>
      </c>
      <c r="E459" s="129"/>
      <c r="F459" s="129"/>
      <c r="G459" s="130"/>
      <c r="H459" s="143">
        <v>65</v>
      </c>
    </row>
    <row r="460" spans="1:8" ht="15">
      <c r="A460" s="128"/>
      <c r="B460" s="135"/>
      <c r="C460" s="129"/>
      <c r="D460" s="132" t="s">
        <v>485</v>
      </c>
      <c r="E460" s="129"/>
      <c r="F460" s="129"/>
      <c r="G460" s="130"/>
      <c r="H460" s="143" t="s">
        <v>560</v>
      </c>
    </row>
    <row r="461" spans="1:8" ht="15">
      <c r="A461" s="128"/>
      <c r="B461" s="135"/>
      <c r="C461" s="129"/>
      <c r="D461" s="132" t="s">
        <v>400</v>
      </c>
      <c r="E461" s="129"/>
      <c r="F461" s="129"/>
      <c r="G461" s="130"/>
      <c r="H461" s="143">
        <v>86</v>
      </c>
    </row>
    <row r="462" spans="1:8" ht="15">
      <c r="A462" s="128"/>
      <c r="B462" s="135"/>
      <c r="C462" s="129"/>
      <c r="D462" s="132" t="s">
        <v>492</v>
      </c>
      <c r="E462" s="129"/>
      <c r="F462" s="129"/>
      <c r="G462" s="130"/>
      <c r="H462" s="143">
        <v>25</v>
      </c>
    </row>
    <row r="463" spans="1:8" ht="15">
      <c r="A463" s="128"/>
      <c r="B463" s="135"/>
      <c r="C463" s="129"/>
      <c r="D463" s="132"/>
      <c r="E463" s="129"/>
      <c r="F463" s="129"/>
      <c r="G463" s="130"/>
      <c r="H463" s="143"/>
    </row>
    <row r="464" spans="1:8" ht="15">
      <c r="A464" s="128"/>
      <c r="B464" s="135"/>
      <c r="C464" s="129"/>
      <c r="D464" s="132"/>
      <c r="E464" s="129"/>
      <c r="F464" s="129"/>
      <c r="G464" s="130"/>
      <c r="H464" s="143"/>
    </row>
    <row r="465" spans="1:8" ht="15">
      <c r="A465" s="128"/>
      <c r="B465" s="135"/>
      <c r="C465" s="129"/>
      <c r="D465" s="132"/>
      <c r="E465" s="129"/>
      <c r="F465" s="129"/>
      <c r="G465" s="130"/>
      <c r="H465" s="143"/>
    </row>
    <row r="466" spans="1:8" ht="15">
      <c r="A466" s="128"/>
      <c r="B466" s="146"/>
      <c r="C466" s="147"/>
      <c r="D466" s="148"/>
      <c r="E466" s="147"/>
      <c r="F466" s="147"/>
      <c r="G466" s="149"/>
      <c r="H466" s="150"/>
    </row>
    <row r="467" spans="1:8" ht="15">
      <c r="A467" s="151"/>
      <c r="B467" s="152"/>
      <c r="C467" s="153"/>
      <c r="D467" s="153"/>
      <c r="E467" s="153"/>
      <c r="F467" s="153"/>
      <c r="G467" s="154"/>
      <c r="H467" s="155"/>
    </row>
  </sheetData>
  <sheetProtection/>
  <mergeCells count="2">
    <mergeCell ref="A1:G1"/>
    <mergeCell ref="A2:G2"/>
  </mergeCells>
  <printOptions/>
  <pageMargins left="0.89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9"/>
  <sheetViews>
    <sheetView view="pageBreakPreview" zoomScaleSheetLayoutView="100" zoomScalePageLayoutView="0" workbookViewId="0" topLeftCell="A250">
      <selection activeCell="H279" sqref="H279"/>
    </sheetView>
  </sheetViews>
  <sheetFormatPr defaultColWidth="9.140625" defaultRowHeight="15"/>
  <cols>
    <col min="1" max="1" width="15.7109375" style="109" customWidth="1"/>
    <col min="2" max="5" width="5.7109375" style="109" customWidth="1"/>
    <col min="6" max="6" width="12.57421875" style="109" customWidth="1"/>
    <col min="7" max="7" width="28.140625" style="109" customWidth="1"/>
    <col min="8" max="8" width="13.85156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585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1053.7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28307680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1053.7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0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34.7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0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0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51.9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56.3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38.84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0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33.1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45.69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53.7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0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13.2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108.5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78.5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47.1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39.65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403.82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48.7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28307680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1193500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957000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f>25000*56.3</f>
        <v>1407500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f>22000*38.84</f>
        <v>854480.0000000001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693000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f>30000*45.69</f>
        <v>1370700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1611000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356000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f>25000*108.5</f>
        <v>2712500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f>21000*78.5</f>
        <v>1648500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948500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1560000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10560000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f>50000*48.7</f>
        <v>2435000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>
        <f>SUM(H378:H379)</f>
        <v>291</v>
      </c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/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291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/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/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/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/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/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/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/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/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/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/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f>SUM(H397:H403)</f>
        <v>234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190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 t="s">
        <v>518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 t="s">
        <v>518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 t="s">
        <v>518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44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/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/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/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/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/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/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/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/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/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/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/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/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/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/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/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/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/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/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/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/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/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/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/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/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/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/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/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/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/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/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/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/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/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/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v>630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153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106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0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84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159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0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244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0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459"/>
  <sheetViews>
    <sheetView view="pageBreakPreview" zoomScale="90" zoomScaleSheetLayoutView="90" zoomScalePageLayoutView="0" workbookViewId="0" topLeftCell="A376">
      <selection activeCell="H390" sqref="H390"/>
    </sheetView>
  </sheetViews>
  <sheetFormatPr defaultColWidth="9.140625" defaultRowHeight="15"/>
  <cols>
    <col min="1" max="1" width="17.28125" style="109" customWidth="1"/>
    <col min="2" max="5" width="5.7109375" style="109" customWidth="1"/>
    <col min="6" max="6" width="12.421875" style="109" customWidth="1"/>
    <col min="7" max="7" width="26.421875" style="109" customWidth="1"/>
    <col min="8" max="8" width="15.7109375" style="109" customWidth="1"/>
    <col min="9" max="9" width="9.140625" style="109" hidden="1" customWidth="1"/>
    <col min="10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582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9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7000</v>
      </c>
      <c r="I7" s="109">
        <v>463.6</v>
      </c>
    </row>
    <row r="8" spans="1:9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76460310</v>
      </c>
      <c r="I8" s="109">
        <v>20.8</v>
      </c>
    </row>
    <row r="9" spans="1:9" ht="15">
      <c r="A9" s="114"/>
      <c r="B9" s="120"/>
      <c r="C9" s="121"/>
      <c r="D9" s="121" t="s">
        <v>573</v>
      </c>
      <c r="E9" s="121"/>
      <c r="F9" s="121"/>
      <c r="G9" s="122"/>
      <c r="H9" s="125"/>
      <c r="I9" s="109">
        <v>8.2</v>
      </c>
    </row>
    <row r="10" spans="1:9" ht="15">
      <c r="A10" s="114"/>
      <c r="B10" s="120"/>
      <c r="C10" s="121"/>
      <c r="D10" s="121"/>
      <c r="E10" s="121" t="s">
        <v>574</v>
      </c>
      <c r="F10" s="121"/>
      <c r="G10" s="122"/>
      <c r="H10" s="124">
        <f>SUM(H11:H129)</f>
        <v>5144.400000000001</v>
      </c>
      <c r="I10" s="109">
        <v>15.8</v>
      </c>
    </row>
    <row r="11" spans="1:10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272</v>
      </c>
      <c r="I11" s="109">
        <v>25.400000000000002</v>
      </c>
      <c r="J11" s="109">
        <f>H11/H10*100</f>
        <v>5.287302698079464</v>
      </c>
    </row>
    <row r="12" spans="1:10" ht="15">
      <c r="A12" s="114"/>
      <c r="B12" s="120"/>
      <c r="C12" s="121"/>
      <c r="D12" s="121"/>
      <c r="E12" s="126"/>
      <c r="F12" s="126"/>
      <c r="G12" s="122" t="s">
        <v>6</v>
      </c>
      <c r="H12" s="125">
        <v>34.6</v>
      </c>
      <c r="I12" s="109">
        <v>24.5</v>
      </c>
      <c r="J12" s="109">
        <f>H12/H10*100</f>
        <v>0.6725760049762848</v>
      </c>
    </row>
    <row r="13" spans="1:10" ht="15">
      <c r="A13" s="114"/>
      <c r="B13" s="120"/>
      <c r="C13" s="121"/>
      <c r="D13" s="121"/>
      <c r="E13" s="126"/>
      <c r="F13" s="126"/>
      <c r="G13" s="122" t="s">
        <v>152</v>
      </c>
      <c r="H13" s="125">
        <v>29</v>
      </c>
      <c r="I13" s="109">
        <v>30.800000000000004</v>
      </c>
      <c r="J13" s="109">
        <f>H13/H10*100</f>
        <v>0.5637197729570017</v>
      </c>
    </row>
    <row r="14" spans="1:10" ht="15">
      <c r="A14" s="114"/>
      <c r="B14" s="120"/>
      <c r="C14" s="121"/>
      <c r="D14" s="121"/>
      <c r="E14" s="126"/>
      <c r="F14" s="126"/>
      <c r="G14" s="122" t="s">
        <v>153</v>
      </c>
      <c r="H14" s="125">
        <v>154.5</v>
      </c>
      <c r="I14" s="109">
        <v>0</v>
      </c>
      <c r="J14" s="109">
        <f>H14/H10*100</f>
        <v>3.003265686960578</v>
      </c>
    </row>
    <row r="15" spans="1:10" ht="15">
      <c r="A15" s="114"/>
      <c r="B15" s="120"/>
      <c r="C15" s="121"/>
      <c r="D15" s="121"/>
      <c r="E15" s="126"/>
      <c r="F15" s="126"/>
      <c r="G15" s="122" t="s">
        <v>154</v>
      </c>
      <c r="H15" s="125">
        <v>24</v>
      </c>
      <c r="I15" s="109">
        <v>0</v>
      </c>
      <c r="J15" s="109">
        <f>H15/H10*100</f>
        <v>0.4665267086540704</v>
      </c>
    </row>
    <row r="16" spans="1:10" ht="15">
      <c r="A16" s="114"/>
      <c r="B16" s="120"/>
      <c r="C16" s="121"/>
      <c r="D16" s="121"/>
      <c r="E16" s="126"/>
      <c r="F16" s="126"/>
      <c r="G16" s="122" t="s">
        <v>10</v>
      </c>
      <c r="H16" s="125">
        <v>37.6</v>
      </c>
      <c r="I16" s="109">
        <v>7.199999999999999</v>
      </c>
      <c r="J16" s="109">
        <f>H16/H10*100</f>
        <v>0.7308918435580436</v>
      </c>
    </row>
    <row r="17" spans="1:10" ht="15">
      <c r="A17" s="114"/>
      <c r="B17" s="120"/>
      <c r="C17" s="121"/>
      <c r="D17" s="121"/>
      <c r="E17" s="126"/>
      <c r="F17" s="126"/>
      <c r="G17" s="122" t="s">
        <v>11</v>
      </c>
      <c r="H17" s="125">
        <v>0</v>
      </c>
      <c r="I17" s="109">
        <v>0</v>
      </c>
      <c r="J17" s="109">
        <f>H17/H13*100</f>
        <v>0</v>
      </c>
    </row>
    <row r="18" spans="1:10" ht="15">
      <c r="A18" s="114"/>
      <c r="B18" s="120"/>
      <c r="C18" s="121"/>
      <c r="D18" s="121"/>
      <c r="E18" s="126"/>
      <c r="F18" s="126"/>
      <c r="G18" s="122" t="s">
        <v>13</v>
      </c>
      <c r="H18" s="125">
        <v>0</v>
      </c>
      <c r="I18" s="109">
        <v>30.199999999999996</v>
      </c>
      <c r="J18" s="109">
        <f>H18/H14*100</f>
        <v>0</v>
      </c>
    </row>
    <row r="19" spans="1:10" ht="15">
      <c r="A19" s="114"/>
      <c r="B19" s="120"/>
      <c r="C19" s="121"/>
      <c r="D19" s="121"/>
      <c r="E19" s="126"/>
      <c r="F19" s="126"/>
      <c r="G19" s="122" t="s">
        <v>14</v>
      </c>
      <c r="H19" s="125">
        <v>14.1</v>
      </c>
      <c r="I19" s="109">
        <v>12.399999999999999</v>
      </c>
      <c r="J19" s="109">
        <f>H19/H10*100</f>
        <v>0.27408444133426635</v>
      </c>
    </row>
    <row r="20" spans="1:10" ht="15">
      <c r="A20" s="114"/>
      <c r="B20" s="120"/>
      <c r="C20" s="121"/>
      <c r="D20" s="121"/>
      <c r="E20" s="126"/>
      <c r="F20" s="126"/>
      <c r="G20" s="122" t="s">
        <v>15</v>
      </c>
      <c r="H20" s="125">
        <v>0</v>
      </c>
      <c r="I20" s="109">
        <v>16.599999999999998</v>
      </c>
      <c r="J20" s="109">
        <f>H20/H16*100</f>
        <v>0</v>
      </c>
    </row>
    <row r="21" spans="1:10" ht="15">
      <c r="A21" s="114"/>
      <c r="B21" s="120"/>
      <c r="C21" s="121"/>
      <c r="D21" s="121"/>
      <c r="E21" s="126"/>
      <c r="F21" s="126"/>
      <c r="G21" s="122" t="s">
        <v>155</v>
      </c>
      <c r="H21" s="125">
        <v>137.7</v>
      </c>
      <c r="I21" s="109">
        <v>18.200000000000003</v>
      </c>
      <c r="J21" s="109">
        <f>H21/H10*100</f>
        <v>2.6766969909027285</v>
      </c>
    </row>
    <row r="22" spans="1:10" ht="15">
      <c r="A22" s="114"/>
      <c r="B22" s="120"/>
      <c r="C22" s="121"/>
      <c r="D22" s="121"/>
      <c r="E22" s="126"/>
      <c r="F22" s="126"/>
      <c r="G22" s="122" t="s">
        <v>156</v>
      </c>
      <c r="H22" s="125">
        <v>57.2</v>
      </c>
      <c r="I22" s="109">
        <v>0</v>
      </c>
      <c r="J22" s="109">
        <f>H22/H10*100</f>
        <v>1.1118886556255345</v>
      </c>
    </row>
    <row r="23" spans="1:10" ht="15">
      <c r="A23" s="114"/>
      <c r="B23" s="120"/>
      <c r="C23" s="121"/>
      <c r="D23" s="121"/>
      <c r="E23" s="126"/>
      <c r="F23" s="126"/>
      <c r="G23" s="122" t="s">
        <v>322</v>
      </c>
      <c r="H23" s="125">
        <v>19.6</v>
      </c>
      <c r="I23" s="109">
        <v>0</v>
      </c>
      <c r="J23" s="109">
        <f>H23/H10*100</f>
        <v>0.38099681206749086</v>
      </c>
    </row>
    <row r="24" spans="1:10" ht="15">
      <c r="A24" s="114"/>
      <c r="B24" s="120"/>
      <c r="C24" s="121"/>
      <c r="D24" s="121"/>
      <c r="E24" s="126"/>
      <c r="F24" s="126"/>
      <c r="G24" s="122" t="s">
        <v>157</v>
      </c>
      <c r="H24" s="125">
        <v>10.6</v>
      </c>
      <c r="I24" s="109">
        <v>0</v>
      </c>
      <c r="J24" s="109">
        <f>H24/H10*100</f>
        <v>0.20604929632221441</v>
      </c>
    </row>
    <row r="25" spans="1:10" ht="15">
      <c r="A25" s="114"/>
      <c r="B25" s="120"/>
      <c r="C25" s="121"/>
      <c r="D25" s="121"/>
      <c r="E25" s="126"/>
      <c r="F25" s="126"/>
      <c r="G25" s="122" t="s">
        <v>158</v>
      </c>
      <c r="H25" s="125">
        <v>0</v>
      </c>
      <c r="I25" s="109">
        <v>0</v>
      </c>
      <c r="J25" s="109">
        <f>H25/H21*100</f>
        <v>0</v>
      </c>
    </row>
    <row r="26" spans="1:10" ht="15">
      <c r="A26" s="114"/>
      <c r="B26" s="120"/>
      <c r="C26" s="121"/>
      <c r="D26" s="121"/>
      <c r="E26" s="126"/>
      <c r="F26" s="126"/>
      <c r="G26" s="122" t="s">
        <v>323</v>
      </c>
      <c r="H26" s="125">
        <v>0</v>
      </c>
      <c r="I26" s="109">
        <v>0</v>
      </c>
      <c r="J26" s="109">
        <f>H26/H22*100</f>
        <v>0</v>
      </c>
    </row>
    <row r="27" spans="1:10" ht="15">
      <c r="A27" s="114"/>
      <c r="B27" s="120"/>
      <c r="C27" s="121"/>
      <c r="D27" s="121"/>
      <c r="E27" s="126"/>
      <c r="F27" s="126"/>
      <c r="G27" s="122" t="s">
        <v>159</v>
      </c>
      <c r="H27" s="125">
        <v>0</v>
      </c>
      <c r="I27" s="109">
        <v>0</v>
      </c>
      <c r="J27" s="109">
        <f>H27/H23*100</f>
        <v>0</v>
      </c>
    </row>
    <row r="28" spans="1:10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  <c r="I28" s="109">
        <v>0</v>
      </c>
      <c r="J28" s="109">
        <f>H28/H24*100</f>
        <v>0</v>
      </c>
    </row>
    <row r="29" spans="1:10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  <c r="I29" s="109">
        <v>0</v>
      </c>
      <c r="J29" s="109" t="e">
        <f>H29/H25*100</f>
        <v>#DIV/0!</v>
      </c>
    </row>
    <row r="30" spans="1:10" ht="15">
      <c r="A30" s="114"/>
      <c r="B30" s="120"/>
      <c r="C30" s="121"/>
      <c r="D30" s="121"/>
      <c r="E30" s="126"/>
      <c r="F30" s="126"/>
      <c r="G30" s="122" t="s">
        <v>325</v>
      </c>
      <c r="H30" s="125">
        <v>55.78</v>
      </c>
      <c r="I30" s="109">
        <v>0</v>
      </c>
      <c r="J30" s="109">
        <f>H30/H10*100</f>
        <v>1.084285825363502</v>
      </c>
    </row>
    <row r="31" spans="1:10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  <c r="I31" s="109">
        <v>0</v>
      </c>
      <c r="J31" s="109" t="e">
        <f>H31/H27*100</f>
        <v>#DIV/0!</v>
      </c>
    </row>
    <row r="32" spans="1:10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  <c r="I32" s="109">
        <v>0</v>
      </c>
      <c r="J32" s="109" t="e">
        <f>H32/H28*100</f>
        <v>#DIV/0!</v>
      </c>
    </row>
    <row r="33" spans="1:10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  <c r="I33" s="109">
        <v>0</v>
      </c>
      <c r="J33" s="109" t="e">
        <f>H33/H29*100</f>
        <v>#DIV/0!</v>
      </c>
    </row>
    <row r="34" spans="1:10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  <c r="I34" s="109">
        <v>0</v>
      </c>
      <c r="J34" s="109">
        <f>H34/H30*100</f>
        <v>0</v>
      </c>
    </row>
    <row r="35" spans="1:10" ht="15">
      <c r="A35" s="114"/>
      <c r="B35" s="120"/>
      <c r="C35" s="121"/>
      <c r="D35" s="121"/>
      <c r="E35" s="126"/>
      <c r="F35" s="126"/>
      <c r="G35" s="122" t="s">
        <v>163</v>
      </c>
      <c r="H35" s="125">
        <v>0</v>
      </c>
      <c r="I35" s="109">
        <v>0</v>
      </c>
      <c r="J35" s="109" t="e">
        <f>H35/H31*100</f>
        <v>#DIV/0!</v>
      </c>
    </row>
    <row r="36" spans="1:10" ht="15">
      <c r="A36" s="114"/>
      <c r="B36" s="120"/>
      <c r="C36" s="121"/>
      <c r="D36" s="121"/>
      <c r="E36" s="126"/>
      <c r="F36" s="126"/>
      <c r="G36" s="122" t="s">
        <v>164</v>
      </c>
      <c r="H36" s="125">
        <v>52.31</v>
      </c>
      <c r="I36" s="109">
        <v>0</v>
      </c>
      <c r="J36" s="109">
        <f>H36/H10*100</f>
        <v>1.0168338387372677</v>
      </c>
    </row>
    <row r="37" spans="1:10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  <c r="I37" s="109">
        <v>0</v>
      </c>
      <c r="J37" s="109" t="e">
        <f>H37/H33*100</f>
        <v>#DIV/0!</v>
      </c>
    </row>
    <row r="38" spans="1:10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  <c r="I38" s="109">
        <v>26</v>
      </c>
      <c r="J38" s="109" t="e">
        <f>H38/H34*100</f>
        <v>#DIV/0!</v>
      </c>
    </row>
    <row r="39" spans="1:10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  <c r="I39" s="109">
        <v>0</v>
      </c>
      <c r="J39" s="109" t="e">
        <f>H39/H35*100</f>
        <v>#DIV/0!</v>
      </c>
    </row>
    <row r="40" spans="1:10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  <c r="I40" s="109">
        <v>0</v>
      </c>
      <c r="J40" s="109">
        <f>H40/H36*100</f>
        <v>0</v>
      </c>
    </row>
    <row r="41" spans="1:10" ht="15">
      <c r="A41" s="114"/>
      <c r="B41" s="120"/>
      <c r="C41" s="121"/>
      <c r="D41" s="121"/>
      <c r="E41" s="126"/>
      <c r="F41" s="126"/>
      <c r="G41" s="122" t="s">
        <v>168</v>
      </c>
      <c r="H41" s="125">
        <v>14.8</v>
      </c>
      <c r="I41" s="109">
        <v>0</v>
      </c>
      <c r="J41" s="109">
        <f>H41/H10*100</f>
        <v>0.28769147033667675</v>
      </c>
    </row>
    <row r="42" spans="1:10" ht="15">
      <c r="A42" s="114"/>
      <c r="B42" s="120"/>
      <c r="C42" s="121"/>
      <c r="D42" s="121"/>
      <c r="E42" s="126"/>
      <c r="F42" s="126"/>
      <c r="G42" s="122" t="s">
        <v>169</v>
      </c>
      <c r="H42" s="125">
        <v>0</v>
      </c>
      <c r="I42" s="109">
        <v>0</v>
      </c>
      <c r="J42" s="109" t="e">
        <f>H42/H38*100</f>
        <v>#DIV/0!</v>
      </c>
    </row>
    <row r="43" spans="1:10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  <c r="I43" s="109">
        <v>0</v>
      </c>
      <c r="J43" s="109" t="e">
        <f>H43/H39*100</f>
        <v>#DIV/0!</v>
      </c>
    </row>
    <row r="44" spans="1:10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  <c r="I44" s="109">
        <v>0</v>
      </c>
      <c r="J44" s="109" t="e">
        <f>H44/H40*100</f>
        <v>#DIV/0!</v>
      </c>
    </row>
    <row r="45" spans="1:10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  <c r="I45" s="109">
        <v>0</v>
      </c>
      <c r="J45" s="109">
        <f>H45/H41*100</f>
        <v>0</v>
      </c>
    </row>
    <row r="46" spans="1:10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  <c r="I46" s="109">
        <v>0</v>
      </c>
      <c r="J46" s="109" t="e">
        <f>H46/H42*100</f>
        <v>#DIV/0!</v>
      </c>
    </row>
    <row r="47" spans="1:10" ht="15">
      <c r="A47" s="114"/>
      <c r="B47" s="120"/>
      <c r="C47" s="121"/>
      <c r="D47" s="121"/>
      <c r="E47" s="126"/>
      <c r="F47" s="126"/>
      <c r="G47" s="122" t="s">
        <v>174</v>
      </c>
      <c r="H47" s="125">
        <v>0</v>
      </c>
      <c r="I47" s="109">
        <v>0</v>
      </c>
      <c r="J47" s="109" t="e">
        <f>H47/H43*100</f>
        <v>#DIV/0!</v>
      </c>
    </row>
    <row r="48" spans="1:10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  <c r="I48" s="109">
        <v>0</v>
      </c>
      <c r="J48" s="109" t="e">
        <f>H48/H44*100</f>
        <v>#DIV/0!</v>
      </c>
    </row>
    <row r="49" spans="1:10" ht="15">
      <c r="A49" s="114"/>
      <c r="B49" s="120"/>
      <c r="C49" s="121"/>
      <c r="D49" s="121"/>
      <c r="E49" s="126"/>
      <c r="F49" s="126"/>
      <c r="G49" s="122" t="s">
        <v>176</v>
      </c>
      <c r="H49" s="125">
        <v>0</v>
      </c>
      <c r="I49" s="109">
        <v>0</v>
      </c>
      <c r="J49" s="109" t="e">
        <f>H49/H45*100</f>
        <v>#DIV/0!</v>
      </c>
    </row>
    <row r="50" spans="1:10" ht="15">
      <c r="A50" s="114"/>
      <c r="B50" s="120"/>
      <c r="C50" s="121"/>
      <c r="D50" s="121"/>
      <c r="E50" s="126"/>
      <c r="F50" s="126"/>
      <c r="G50" s="122" t="s">
        <v>177</v>
      </c>
      <c r="H50" s="125">
        <v>0</v>
      </c>
      <c r="I50" s="109">
        <v>0</v>
      </c>
      <c r="J50" s="109" t="e">
        <f>H50/H46*100</f>
        <v>#DIV/0!</v>
      </c>
    </row>
    <row r="51" spans="1:10" ht="15">
      <c r="A51" s="114"/>
      <c r="B51" s="120"/>
      <c r="C51" s="121"/>
      <c r="D51" s="121"/>
      <c r="E51" s="126"/>
      <c r="F51" s="126"/>
      <c r="G51" s="122" t="s">
        <v>178</v>
      </c>
      <c r="H51" s="125">
        <v>37.18</v>
      </c>
      <c r="I51" s="109">
        <v>0</v>
      </c>
      <c r="J51" s="109">
        <f>H51/H10*100</f>
        <v>0.7227276261565974</v>
      </c>
    </row>
    <row r="52" spans="1:9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  <c r="I52" s="109">
        <v>39</v>
      </c>
    </row>
    <row r="53" spans="1:10" ht="15">
      <c r="A53" s="114"/>
      <c r="B53" s="120"/>
      <c r="C53" s="121"/>
      <c r="D53" s="121"/>
      <c r="E53" s="126"/>
      <c r="F53" s="126"/>
      <c r="G53" s="122" t="s">
        <v>47</v>
      </c>
      <c r="H53" s="125">
        <v>30</v>
      </c>
      <c r="I53" s="109">
        <v>0</v>
      </c>
      <c r="J53" s="109">
        <f>H53/H10*100</f>
        <v>0.5831583858175879</v>
      </c>
    </row>
    <row r="54" spans="1:9" ht="15">
      <c r="A54" s="114"/>
      <c r="B54" s="120"/>
      <c r="C54" s="121"/>
      <c r="D54" s="121"/>
      <c r="E54" s="126"/>
      <c r="F54" s="126"/>
      <c r="G54" s="122" t="s">
        <v>179</v>
      </c>
      <c r="H54" s="125">
        <v>0</v>
      </c>
      <c r="I54" s="109">
        <v>0</v>
      </c>
    </row>
    <row r="55" spans="1:10" ht="15">
      <c r="A55" s="114"/>
      <c r="B55" s="120"/>
      <c r="C55" s="121"/>
      <c r="D55" s="121"/>
      <c r="E55" s="126"/>
      <c r="F55" s="126"/>
      <c r="G55" s="122" t="s">
        <v>326</v>
      </c>
      <c r="H55" s="125">
        <v>22.2</v>
      </c>
      <c r="I55" s="109">
        <v>26.1</v>
      </c>
      <c r="J55" s="109">
        <f>H55/H10*100</f>
        <v>0.43153720550501506</v>
      </c>
    </row>
    <row r="56" spans="1:10" ht="15">
      <c r="A56" s="114"/>
      <c r="B56" s="120"/>
      <c r="C56" s="121"/>
      <c r="D56" s="121"/>
      <c r="E56" s="126"/>
      <c r="F56" s="126"/>
      <c r="G56" s="122" t="s">
        <v>180</v>
      </c>
      <c r="H56" s="125">
        <v>31.25</v>
      </c>
      <c r="I56" s="109">
        <v>0</v>
      </c>
      <c r="J56" s="109">
        <f>H56/H10*100</f>
        <v>0.6074566518933208</v>
      </c>
    </row>
    <row r="57" spans="1:10" ht="15">
      <c r="A57" s="114"/>
      <c r="B57" s="120"/>
      <c r="C57" s="121"/>
      <c r="D57" s="121"/>
      <c r="E57" s="126"/>
      <c r="F57" s="126"/>
      <c r="G57" s="122" t="s">
        <v>181</v>
      </c>
      <c r="H57" s="125">
        <v>58.1</v>
      </c>
      <c r="I57" s="109">
        <v>30.9</v>
      </c>
      <c r="J57" s="109">
        <f>H57/H10*100</f>
        <v>1.1293834072000621</v>
      </c>
    </row>
    <row r="58" spans="1:10" ht="15">
      <c r="A58" s="114"/>
      <c r="B58" s="120"/>
      <c r="C58" s="121"/>
      <c r="D58" s="121"/>
      <c r="E58" s="126"/>
      <c r="F58" s="126"/>
      <c r="G58" s="122" t="s">
        <v>52</v>
      </c>
      <c r="H58" s="125">
        <v>14.8</v>
      </c>
      <c r="I58" s="109">
        <v>0</v>
      </c>
      <c r="J58" s="109">
        <f>H58/H10*100</f>
        <v>0.28769147033667675</v>
      </c>
    </row>
    <row r="59" spans="1:10" ht="15">
      <c r="A59" s="114"/>
      <c r="B59" s="120"/>
      <c r="C59" s="121"/>
      <c r="D59" s="121"/>
      <c r="E59" s="126"/>
      <c r="F59" s="126"/>
      <c r="G59" s="122" t="s">
        <v>182</v>
      </c>
      <c r="H59" s="125">
        <v>0</v>
      </c>
      <c r="I59" s="109">
        <v>7</v>
      </c>
      <c r="J59" s="109">
        <f>H59/H55*100</f>
        <v>0</v>
      </c>
    </row>
    <row r="60" spans="1:10" ht="15">
      <c r="A60" s="114"/>
      <c r="B60" s="120"/>
      <c r="C60" s="121"/>
      <c r="D60" s="121"/>
      <c r="E60" s="126"/>
      <c r="F60" s="126"/>
      <c r="G60" s="122" t="s">
        <v>183</v>
      </c>
      <c r="H60" s="125">
        <v>47.7</v>
      </c>
      <c r="I60" s="109">
        <v>7</v>
      </c>
      <c r="J60" s="109">
        <f>H60/H10*100</f>
        <v>0.9272218334499649</v>
      </c>
    </row>
    <row r="61" spans="1:10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  <c r="I61" s="109">
        <v>7</v>
      </c>
      <c r="J61" s="109">
        <f>H61/H57*100</f>
        <v>0</v>
      </c>
    </row>
    <row r="62" spans="1:10" ht="15">
      <c r="A62" s="114"/>
      <c r="B62" s="120"/>
      <c r="C62" s="121"/>
      <c r="D62" s="121"/>
      <c r="E62" s="126"/>
      <c r="F62" s="126"/>
      <c r="G62" s="122" t="s">
        <v>185</v>
      </c>
      <c r="H62" s="125">
        <v>14</v>
      </c>
      <c r="I62" s="109">
        <v>0</v>
      </c>
      <c r="J62" s="109">
        <f>H62/H10*100</f>
        <v>0.27214058004820774</v>
      </c>
    </row>
    <row r="63" spans="1:10" ht="15">
      <c r="A63" s="114"/>
      <c r="B63" s="120"/>
      <c r="C63" s="121"/>
      <c r="D63" s="121"/>
      <c r="E63" s="126"/>
      <c r="F63" s="126"/>
      <c r="G63" s="122" t="s">
        <v>186</v>
      </c>
      <c r="H63" s="125">
        <v>4.56</v>
      </c>
      <c r="I63" s="109">
        <v>0</v>
      </c>
      <c r="J63" s="109">
        <f>H63/H10*100</f>
        <v>0.08864007464427337</v>
      </c>
    </row>
    <row r="64" spans="1:10" ht="15">
      <c r="A64" s="114"/>
      <c r="B64" s="120"/>
      <c r="C64" s="121"/>
      <c r="D64" s="121"/>
      <c r="E64" s="126"/>
      <c r="F64" s="126"/>
      <c r="G64" s="122" t="s">
        <v>187</v>
      </c>
      <c r="H64" s="125">
        <v>54.67</v>
      </c>
      <c r="I64" s="109">
        <v>8.4</v>
      </c>
      <c r="J64" s="109">
        <f>H64/H10*100</f>
        <v>1.0627089650882513</v>
      </c>
    </row>
    <row r="65" spans="1:9" ht="15">
      <c r="A65" s="114"/>
      <c r="B65" s="120"/>
      <c r="C65" s="121"/>
      <c r="D65" s="121"/>
      <c r="E65" s="126"/>
      <c r="F65" s="126"/>
      <c r="G65" s="122" t="s">
        <v>327</v>
      </c>
      <c r="H65" s="125">
        <v>0</v>
      </c>
      <c r="I65" s="109">
        <v>0</v>
      </c>
    </row>
    <row r="66" spans="1:9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  <c r="I66" s="109">
        <v>0</v>
      </c>
    </row>
    <row r="67" spans="1:10" ht="15">
      <c r="A67" s="114"/>
      <c r="B67" s="120"/>
      <c r="C67" s="121"/>
      <c r="D67" s="121"/>
      <c r="E67" s="126"/>
      <c r="F67" s="126"/>
      <c r="G67" s="122" t="s">
        <v>188</v>
      </c>
      <c r="H67" s="125">
        <v>74.8</v>
      </c>
      <c r="I67" s="109">
        <v>0</v>
      </c>
      <c r="J67" s="109">
        <f>H67/H10*100</f>
        <v>1.4540082419718527</v>
      </c>
    </row>
    <row r="68" spans="1:9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  <c r="I68" s="109">
        <v>0</v>
      </c>
    </row>
    <row r="69" spans="1:9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  <c r="I69" s="109">
        <v>0</v>
      </c>
    </row>
    <row r="70" spans="1:9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  <c r="I70" s="109">
        <v>0</v>
      </c>
    </row>
    <row r="71" spans="1:9" ht="15">
      <c r="A71" s="114"/>
      <c r="B71" s="120"/>
      <c r="C71" s="121"/>
      <c r="D71" s="121"/>
      <c r="E71" s="126"/>
      <c r="F71" s="126"/>
      <c r="G71" s="122" t="s">
        <v>189</v>
      </c>
      <c r="H71" s="125">
        <v>0</v>
      </c>
      <c r="I71" s="109">
        <v>0</v>
      </c>
    </row>
    <row r="72" spans="1:9" ht="15">
      <c r="A72" s="114"/>
      <c r="B72" s="120"/>
      <c r="C72" s="121"/>
      <c r="D72" s="121"/>
      <c r="E72" s="126"/>
      <c r="F72" s="126"/>
      <c r="G72" s="122" t="s">
        <v>190</v>
      </c>
      <c r="H72" s="125">
        <v>0</v>
      </c>
      <c r="I72" s="109">
        <v>0</v>
      </c>
    </row>
    <row r="73" spans="1:9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  <c r="I73" s="109">
        <v>0</v>
      </c>
    </row>
    <row r="74" spans="1:9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  <c r="I74" s="109">
        <v>0</v>
      </c>
    </row>
    <row r="75" spans="1:9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  <c r="I75" s="109">
        <v>29.4</v>
      </c>
    </row>
    <row r="76" spans="1:9" ht="15">
      <c r="A76" s="114"/>
      <c r="B76" s="120"/>
      <c r="C76" s="121"/>
      <c r="D76" s="121"/>
      <c r="E76" s="126"/>
      <c r="F76" s="126"/>
      <c r="G76" s="122" t="s">
        <v>330</v>
      </c>
      <c r="H76" s="125">
        <v>0</v>
      </c>
      <c r="I76" s="109">
        <v>32.6</v>
      </c>
    </row>
    <row r="77" spans="1:9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  <c r="I77" s="109">
        <v>0</v>
      </c>
    </row>
    <row r="78" spans="1:10" ht="15">
      <c r="A78" s="114"/>
      <c r="B78" s="120"/>
      <c r="C78" s="121"/>
      <c r="D78" s="121"/>
      <c r="E78" s="126"/>
      <c r="F78" s="126"/>
      <c r="G78" s="122" t="s">
        <v>332</v>
      </c>
      <c r="H78" s="125">
        <v>16.8</v>
      </c>
      <c r="I78" s="109">
        <v>26.1</v>
      </c>
      <c r="J78" s="109">
        <f>H78/H10*100</f>
        <v>0.3265686960578493</v>
      </c>
    </row>
    <row r="79" spans="1:10" ht="15">
      <c r="A79" s="114"/>
      <c r="B79" s="120"/>
      <c r="C79" s="121"/>
      <c r="D79" s="121"/>
      <c r="E79" s="126"/>
      <c r="F79" s="126"/>
      <c r="G79" s="122" t="s">
        <v>192</v>
      </c>
      <c r="H79" s="125">
        <v>18.8</v>
      </c>
      <c r="I79" s="109">
        <v>0</v>
      </c>
      <c r="J79" s="109">
        <f>H79/H10*100</f>
        <v>0.3654459217790218</v>
      </c>
    </row>
    <row r="80" spans="1:9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  <c r="I80" s="109">
        <v>0</v>
      </c>
    </row>
    <row r="81" spans="1:10" ht="15">
      <c r="A81" s="114"/>
      <c r="B81" s="120"/>
      <c r="C81" s="121"/>
      <c r="D81" s="121"/>
      <c r="E81" s="126"/>
      <c r="F81" s="126"/>
      <c r="G81" s="122" t="s">
        <v>194</v>
      </c>
      <c r="H81" s="125">
        <v>15.2</v>
      </c>
      <c r="I81" s="109">
        <v>0</v>
      </c>
      <c r="J81" s="109">
        <f>H81/H10*100</f>
        <v>0.2954669154809112</v>
      </c>
    </row>
    <row r="82" spans="1:9" ht="15">
      <c r="A82" s="114"/>
      <c r="B82" s="120"/>
      <c r="C82" s="121"/>
      <c r="D82" s="121"/>
      <c r="E82" s="126"/>
      <c r="F82" s="126"/>
      <c r="G82" s="122" t="s">
        <v>195</v>
      </c>
      <c r="H82" s="125">
        <v>0</v>
      </c>
      <c r="I82" s="109">
        <v>14</v>
      </c>
    </row>
    <row r="83" spans="1:9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  <c r="I83" s="109">
        <v>0</v>
      </c>
    </row>
    <row r="84" spans="1:9" ht="15">
      <c r="A84" s="114"/>
      <c r="B84" s="120"/>
      <c r="C84" s="121"/>
      <c r="D84" s="121"/>
      <c r="E84" s="126"/>
      <c r="F84" s="126"/>
      <c r="G84" s="122" t="s">
        <v>197</v>
      </c>
      <c r="H84" s="125">
        <v>0</v>
      </c>
      <c r="I84" s="109">
        <v>0</v>
      </c>
    </row>
    <row r="85" spans="1:10" ht="15">
      <c r="A85" s="114"/>
      <c r="B85" s="120"/>
      <c r="C85" s="121"/>
      <c r="D85" s="121"/>
      <c r="E85" s="126"/>
      <c r="F85" s="126"/>
      <c r="G85" s="122" t="s">
        <v>198</v>
      </c>
      <c r="H85" s="125">
        <v>8</v>
      </c>
      <c r="I85" s="109">
        <v>0</v>
      </c>
      <c r="J85" s="109">
        <f>H85/H10*100</f>
        <v>0.15550890288469013</v>
      </c>
    </row>
    <row r="86" spans="1:9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  <c r="I86" s="109">
        <v>0</v>
      </c>
    </row>
    <row r="87" spans="1:9" ht="15">
      <c r="A87" s="114"/>
      <c r="B87" s="120"/>
      <c r="C87" s="121"/>
      <c r="D87" s="121"/>
      <c r="E87" s="126"/>
      <c r="F87" s="126"/>
      <c r="G87" s="122" t="s">
        <v>333</v>
      </c>
      <c r="H87" s="125">
        <v>0</v>
      </c>
      <c r="I87" s="109">
        <v>0</v>
      </c>
    </row>
    <row r="88" spans="1:9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  <c r="I88" s="109">
        <v>0</v>
      </c>
    </row>
    <row r="89" spans="1:9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  <c r="I89" s="109">
        <v>0</v>
      </c>
    </row>
    <row r="90" spans="1:9" ht="15">
      <c r="A90" s="114"/>
      <c r="B90" s="120"/>
      <c r="C90" s="121"/>
      <c r="D90" s="121"/>
      <c r="E90" s="126"/>
      <c r="F90" s="126"/>
      <c r="G90" s="122" t="s">
        <v>200</v>
      </c>
      <c r="H90" s="125">
        <v>0</v>
      </c>
      <c r="I90" s="109">
        <v>0</v>
      </c>
    </row>
    <row r="91" spans="1:9" ht="15">
      <c r="A91" s="114"/>
      <c r="B91" s="120"/>
      <c r="C91" s="121"/>
      <c r="D91" s="121"/>
      <c r="E91" s="126"/>
      <c r="F91" s="126"/>
      <c r="G91" s="122" t="s">
        <v>520</v>
      </c>
      <c r="H91" s="125">
        <v>0</v>
      </c>
      <c r="I91" s="109">
        <v>0</v>
      </c>
    </row>
    <row r="92" spans="1:9" ht="15">
      <c r="A92" s="114"/>
      <c r="B92" s="120"/>
      <c r="C92" s="121"/>
      <c r="D92" s="121"/>
      <c r="E92" s="126"/>
      <c r="F92" s="126"/>
      <c r="G92" s="122" t="s">
        <v>202</v>
      </c>
      <c r="H92" s="125">
        <v>0</v>
      </c>
      <c r="I92" s="109">
        <v>0</v>
      </c>
    </row>
    <row r="93" spans="1:9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  <c r="I93" s="109">
        <v>0</v>
      </c>
    </row>
    <row r="94" spans="1:9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  <c r="I94" s="109">
        <v>0</v>
      </c>
    </row>
    <row r="95" spans="1:9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  <c r="I95" s="109">
        <v>288000</v>
      </c>
    </row>
    <row r="96" spans="1:9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  <c r="I96" s="109">
        <v>69000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0</v>
      </c>
    </row>
    <row r="98" spans="1:10" ht="15">
      <c r="A98" s="114"/>
      <c r="B98" s="120"/>
      <c r="C98" s="121"/>
      <c r="D98" s="121"/>
      <c r="E98" s="126"/>
      <c r="F98" s="126"/>
      <c r="G98" s="122" t="s">
        <v>523</v>
      </c>
      <c r="H98" s="125">
        <v>5.62</v>
      </c>
      <c r="J98" s="109">
        <f>H98/H10*100</f>
        <v>0.10924500427649483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10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3700.85</v>
      </c>
      <c r="J102" s="109">
        <f>H102/H10*100</f>
        <v>71.93939040510068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0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0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0</v>
      </c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0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0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0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0</v>
      </c>
    </row>
    <row r="110" spans="1:10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12.1</v>
      </c>
      <c r="J110" s="109">
        <f>H110/H10*100</f>
        <v>0.23520721561309382</v>
      </c>
    </row>
    <row r="111" spans="1:10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10.18</v>
      </c>
      <c r="J111" s="109">
        <f>H111/H10*100</f>
        <v>0.19788507892076818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10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0</v>
      </c>
      <c r="J114" s="109">
        <f>H114/H110*100</f>
        <v>0</v>
      </c>
    </row>
    <row r="115" spans="1:10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  <c r="J115" s="109">
        <f>H115/H111*100</f>
        <v>0</v>
      </c>
    </row>
    <row r="116" spans="1:10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53.8</v>
      </c>
      <c r="J116" s="109">
        <f>H116/H10*100</f>
        <v>1.045797371899541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0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0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30"/>
      <c r="H130" s="125"/>
    </row>
    <row r="131" spans="1:9" ht="15">
      <c r="A131" s="114"/>
      <c r="B131" s="120"/>
      <c r="C131" s="121"/>
      <c r="D131" s="121"/>
      <c r="E131" s="121" t="s">
        <v>572</v>
      </c>
      <c r="F131" s="121"/>
      <c r="G131" s="130"/>
      <c r="H131" s="124">
        <f>SUM(H132:H250)</f>
        <v>57886960</v>
      </c>
      <c r="I131" s="109">
        <v>0</v>
      </c>
    </row>
    <row r="132" spans="1:9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f>12*26000</f>
        <v>312000</v>
      </c>
      <c r="I132" s="125">
        <v>12</v>
      </c>
    </row>
    <row r="133" spans="1:9" ht="15">
      <c r="A133" s="114"/>
      <c r="B133" s="120"/>
      <c r="C133" s="121"/>
      <c r="D133" s="121"/>
      <c r="E133" s="126"/>
      <c r="F133" s="126"/>
      <c r="G133" s="122" t="s">
        <v>6</v>
      </c>
      <c r="H133" s="125">
        <f>18000*4.6</f>
        <v>82800</v>
      </c>
      <c r="I133" s="125">
        <v>4.6</v>
      </c>
    </row>
    <row r="134" spans="1:9" ht="15">
      <c r="A134" s="114"/>
      <c r="B134" s="120"/>
      <c r="C134" s="121"/>
      <c r="D134" s="121"/>
      <c r="E134" s="126"/>
      <c r="F134" s="126"/>
      <c r="G134" s="122" t="s">
        <v>152</v>
      </c>
      <c r="H134" s="125">
        <f>9*11000</f>
        <v>99000</v>
      </c>
      <c r="I134" s="125">
        <v>9</v>
      </c>
    </row>
    <row r="135" spans="1:9" ht="15">
      <c r="A135" s="114"/>
      <c r="B135" s="120"/>
      <c r="C135" s="121"/>
      <c r="D135" s="121"/>
      <c r="E135" s="126"/>
      <c r="F135" s="126"/>
      <c r="G135" s="122" t="s">
        <v>153</v>
      </c>
      <c r="H135" s="125">
        <f>14.5*16000</f>
        <v>232000</v>
      </c>
      <c r="I135" s="125">
        <v>14.5</v>
      </c>
    </row>
    <row r="136" spans="1:9" ht="15">
      <c r="A136" s="114"/>
      <c r="B136" s="120"/>
      <c r="C136" s="121"/>
      <c r="D136" s="121"/>
      <c r="E136" s="126"/>
      <c r="F136" s="126"/>
      <c r="G136" s="122" t="s">
        <v>154</v>
      </c>
      <c r="H136" s="125">
        <f>14*20000</f>
        <v>280000</v>
      </c>
      <c r="I136" s="125">
        <v>14</v>
      </c>
    </row>
    <row r="137" spans="1:9" ht="15">
      <c r="A137" s="114"/>
      <c r="B137" s="120"/>
      <c r="C137" s="121"/>
      <c r="D137" s="121"/>
      <c r="E137" s="126"/>
      <c r="F137" s="126"/>
      <c r="G137" s="122" t="s">
        <v>10</v>
      </c>
      <c r="H137" s="125">
        <f>20000*17.6</f>
        <v>352000</v>
      </c>
      <c r="I137" s="125">
        <v>17.6</v>
      </c>
    </row>
    <row r="138" spans="1:9" ht="15">
      <c r="A138" s="114"/>
      <c r="B138" s="120"/>
      <c r="C138" s="121"/>
      <c r="D138" s="121"/>
      <c r="E138" s="126"/>
      <c r="F138" s="126"/>
      <c r="G138" s="122" t="s">
        <v>11</v>
      </c>
      <c r="H138" s="125">
        <f>21000*0</f>
        <v>0</v>
      </c>
      <c r="I138" s="125">
        <v>0</v>
      </c>
    </row>
    <row r="139" spans="1:9" ht="15">
      <c r="A139" s="114"/>
      <c r="B139" s="120"/>
      <c r="C139" s="121"/>
      <c r="D139" s="121"/>
      <c r="E139" s="126"/>
      <c r="F139" s="126"/>
      <c r="G139" s="122" t="s">
        <v>13</v>
      </c>
      <c r="H139" s="125">
        <v>0</v>
      </c>
      <c r="I139" s="125">
        <v>0</v>
      </c>
    </row>
    <row r="140" spans="1:9" ht="15">
      <c r="A140" s="114"/>
      <c r="B140" s="120"/>
      <c r="C140" s="121"/>
      <c r="D140" s="121"/>
      <c r="E140" s="126"/>
      <c r="F140" s="126"/>
      <c r="G140" s="122" t="s">
        <v>14</v>
      </c>
      <c r="H140" s="125">
        <f>4.1*11000</f>
        <v>45099.99999999999</v>
      </c>
      <c r="I140" s="125">
        <v>4.1</v>
      </c>
    </row>
    <row r="141" spans="1:9" ht="15">
      <c r="A141" s="114"/>
      <c r="B141" s="120"/>
      <c r="C141" s="121"/>
      <c r="D141" s="121"/>
      <c r="E141" s="126"/>
      <c r="F141" s="126"/>
      <c r="G141" s="122" t="s">
        <v>15</v>
      </c>
      <c r="H141" s="125">
        <v>0</v>
      </c>
      <c r="I141" s="125">
        <v>0</v>
      </c>
    </row>
    <row r="142" spans="1:9" ht="15">
      <c r="A142" s="114"/>
      <c r="B142" s="120"/>
      <c r="C142" s="121"/>
      <c r="D142" s="121"/>
      <c r="E142" s="126"/>
      <c r="F142" s="126"/>
      <c r="G142" s="122" t="s">
        <v>155</v>
      </c>
      <c r="H142" s="125">
        <f>17.7*30000</f>
        <v>531000</v>
      </c>
      <c r="I142" s="125">
        <v>17.7</v>
      </c>
    </row>
    <row r="143" spans="1:9" ht="15">
      <c r="A143" s="114"/>
      <c r="B143" s="120"/>
      <c r="C143" s="121"/>
      <c r="D143" s="121"/>
      <c r="E143" s="126"/>
      <c r="F143" s="126"/>
      <c r="G143" s="122" t="s">
        <v>156</v>
      </c>
      <c r="H143" s="125">
        <f>7.2*28000</f>
        <v>201600</v>
      </c>
      <c r="I143" s="125">
        <v>7.2</v>
      </c>
    </row>
    <row r="144" spans="1:9" ht="15">
      <c r="A144" s="114"/>
      <c r="B144" s="120"/>
      <c r="C144" s="121"/>
      <c r="D144" s="121"/>
      <c r="E144" s="126"/>
      <c r="F144" s="126"/>
      <c r="G144" s="122" t="s">
        <v>322</v>
      </c>
      <c r="H144" s="125">
        <f>18000*9.6</f>
        <v>172800</v>
      </c>
      <c r="I144" s="125">
        <v>9.6</v>
      </c>
    </row>
    <row r="145" spans="1:9" ht="15">
      <c r="A145" s="114"/>
      <c r="B145" s="120"/>
      <c r="C145" s="121"/>
      <c r="D145" s="121"/>
      <c r="E145" s="126"/>
      <c r="F145" s="126"/>
      <c r="G145" s="122" t="s">
        <v>157</v>
      </c>
      <c r="H145" s="125">
        <f>13000*10.6</f>
        <v>137800</v>
      </c>
      <c r="I145" s="125">
        <v>10.6</v>
      </c>
    </row>
    <row r="146" spans="1:9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0</v>
      </c>
      <c r="I146" s="125">
        <v>0</v>
      </c>
    </row>
    <row r="147" spans="1:9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0</v>
      </c>
      <c r="I147" s="125">
        <v>0</v>
      </c>
    </row>
    <row r="148" spans="1:9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0</v>
      </c>
      <c r="I148" s="125">
        <v>0</v>
      </c>
    </row>
    <row r="149" spans="1:9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  <c r="I149" s="125">
        <v>0</v>
      </c>
    </row>
    <row r="150" spans="1:9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  <c r="I150" s="125">
        <v>0</v>
      </c>
    </row>
    <row r="151" spans="1:9" ht="15">
      <c r="A151" s="114"/>
      <c r="B151" s="120"/>
      <c r="C151" s="121"/>
      <c r="D151" s="121"/>
      <c r="E151" s="126"/>
      <c r="F151" s="126"/>
      <c r="G151" s="122" t="s">
        <v>325</v>
      </c>
      <c r="H151" s="125">
        <f>12000*55.78</f>
        <v>669360</v>
      </c>
      <c r="I151" s="125">
        <v>0</v>
      </c>
    </row>
    <row r="152" spans="1:9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  <c r="I152" s="125">
        <v>0</v>
      </c>
    </row>
    <row r="153" spans="1:9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  <c r="I153" s="125">
        <v>0</v>
      </c>
    </row>
    <row r="154" spans="1:9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  <c r="I154" s="125">
        <v>0</v>
      </c>
    </row>
    <row r="155" spans="1:9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  <c r="I155" s="125">
        <v>0</v>
      </c>
    </row>
    <row r="156" spans="1:9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0</v>
      </c>
      <c r="I156" s="125">
        <v>0</v>
      </c>
    </row>
    <row r="157" spans="1:9" ht="15">
      <c r="A157" s="114"/>
      <c r="B157" s="120"/>
      <c r="C157" s="121"/>
      <c r="D157" s="121"/>
      <c r="E157" s="126"/>
      <c r="F157" s="126"/>
      <c r="G157" s="122" t="s">
        <v>164</v>
      </c>
      <c r="H157" s="125">
        <f>50000*52.31</f>
        <v>2615500</v>
      </c>
      <c r="I157" s="125">
        <v>0</v>
      </c>
    </row>
    <row r="158" spans="1:9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  <c r="I158" s="125">
        <v>0</v>
      </c>
    </row>
    <row r="159" spans="1:9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  <c r="I159" s="125">
        <v>0</v>
      </c>
    </row>
    <row r="160" spans="1:9" ht="15">
      <c r="A160" s="127"/>
      <c r="B160" s="120"/>
      <c r="C160" s="121"/>
      <c r="D160" s="121"/>
      <c r="E160" s="121"/>
      <c r="F160" s="121"/>
      <c r="G160" s="122" t="s">
        <v>167</v>
      </c>
      <c r="H160" s="125">
        <v>0</v>
      </c>
      <c r="I160" s="125">
        <v>0</v>
      </c>
    </row>
    <row r="161" spans="1:9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  <c r="I161" s="125">
        <v>0</v>
      </c>
    </row>
    <row r="162" spans="1:9" ht="15">
      <c r="A162" s="114"/>
      <c r="B162" s="120"/>
      <c r="C162" s="121"/>
      <c r="D162" s="121"/>
      <c r="E162" s="126"/>
      <c r="F162" s="126"/>
      <c r="G162" s="122" t="s">
        <v>168</v>
      </c>
      <c r="H162" s="125">
        <f>23000*14.8</f>
        <v>340400</v>
      </c>
      <c r="I162" s="125">
        <v>14.8</v>
      </c>
    </row>
    <row r="163" spans="1:9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0</v>
      </c>
      <c r="I163" s="125">
        <v>0</v>
      </c>
    </row>
    <row r="164" spans="1:9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  <c r="I164" s="125">
        <v>0</v>
      </c>
    </row>
    <row r="165" spans="1:9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  <c r="I165" s="125">
        <v>0</v>
      </c>
    </row>
    <row r="166" spans="1:9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  <c r="I166" s="125">
        <v>0</v>
      </c>
    </row>
    <row r="167" spans="1:9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  <c r="I167" s="125">
        <v>0</v>
      </c>
    </row>
    <row r="168" spans="1:9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0</v>
      </c>
      <c r="I168" s="125">
        <v>0</v>
      </c>
    </row>
    <row r="169" spans="1:9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  <c r="I169" s="125">
        <v>0</v>
      </c>
    </row>
    <row r="170" spans="1:9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0</v>
      </c>
      <c r="I170" s="125">
        <v>0</v>
      </c>
    </row>
    <row r="171" spans="1:9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0</v>
      </c>
      <c r="I171" s="125">
        <v>0</v>
      </c>
    </row>
    <row r="172" spans="1:9" ht="15">
      <c r="A172" s="114"/>
      <c r="B172" s="120"/>
      <c r="C172" s="121"/>
      <c r="D172" s="121"/>
      <c r="E172" s="126"/>
      <c r="F172" s="126"/>
      <c r="G172" s="122" t="s">
        <v>178</v>
      </c>
      <c r="H172" s="125">
        <f>20000*37.18</f>
        <v>743600</v>
      </c>
      <c r="I172" s="125">
        <v>0</v>
      </c>
    </row>
    <row r="173" spans="1:9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  <c r="I173" s="125">
        <v>0</v>
      </c>
    </row>
    <row r="174" spans="1:9" ht="15">
      <c r="A174" s="114"/>
      <c r="B174" s="120"/>
      <c r="C174" s="121"/>
      <c r="D174" s="121"/>
      <c r="E174" s="126"/>
      <c r="F174" s="126"/>
      <c r="G174" s="122" t="s">
        <v>47</v>
      </c>
      <c r="H174" s="125">
        <f>10000*30</f>
        <v>300000</v>
      </c>
      <c r="I174" s="125">
        <v>0</v>
      </c>
    </row>
    <row r="175" spans="1:9" ht="15">
      <c r="A175" s="114"/>
      <c r="B175" s="120"/>
      <c r="C175" s="121"/>
      <c r="D175" s="121"/>
      <c r="E175" s="126"/>
      <c r="F175" s="126"/>
      <c r="G175" s="122" t="s">
        <v>179</v>
      </c>
      <c r="H175" s="125">
        <v>0</v>
      </c>
      <c r="I175" s="125">
        <v>0</v>
      </c>
    </row>
    <row r="176" spans="1:9" ht="15">
      <c r="A176" s="114"/>
      <c r="B176" s="120"/>
      <c r="C176" s="121"/>
      <c r="D176" s="121"/>
      <c r="E176" s="126"/>
      <c r="F176" s="126"/>
      <c r="G176" s="122" t="s">
        <v>326</v>
      </c>
      <c r="H176" s="125">
        <v>1330000</v>
      </c>
      <c r="I176" s="125">
        <v>22.2</v>
      </c>
    </row>
    <row r="177" spans="1:9" ht="15">
      <c r="A177" s="114"/>
      <c r="B177" s="120"/>
      <c r="C177" s="121"/>
      <c r="D177" s="121"/>
      <c r="E177" s="126"/>
      <c r="F177" s="126"/>
      <c r="G177" s="122" t="s">
        <v>180</v>
      </c>
      <c r="H177" s="125">
        <f>8000*31.25</f>
        <v>250000</v>
      </c>
      <c r="I177" s="125">
        <v>0</v>
      </c>
    </row>
    <row r="178" spans="1:9" ht="15">
      <c r="A178" s="114"/>
      <c r="B178" s="120"/>
      <c r="C178" s="121"/>
      <c r="D178" s="121"/>
      <c r="E178" s="126"/>
      <c r="F178" s="126"/>
      <c r="G178" s="122" t="s">
        <v>181</v>
      </c>
      <c r="H178" s="125">
        <f>10000*58.1</f>
        <v>581000</v>
      </c>
      <c r="I178" s="125">
        <v>0</v>
      </c>
    </row>
    <row r="179" spans="1:9" ht="15">
      <c r="A179" s="114"/>
      <c r="B179" s="120"/>
      <c r="C179" s="121"/>
      <c r="D179" s="121"/>
      <c r="E179" s="126"/>
      <c r="F179" s="126"/>
      <c r="G179" s="122" t="s">
        <v>52</v>
      </c>
      <c r="H179" s="125">
        <v>279000</v>
      </c>
      <c r="I179" s="125">
        <v>14.8</v>
      </c>
    </row>
    <row r="180" spans="1:9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0</v>
      </c>
      <c r="I180" s="125">
        <v>0</v>
      </c>
    </row>
    <row r="181" spans="1:9" ht="15">
      <c r="A181" s="114"/>
      <c r="B181" s="120"/>
      <c r="C181" s="121"/>
      <c r="D181" s="121"/>
      <c r="E181" s="126"/>
      <c r="F181" s="126"/>
      <c r="G181" s="122" t="s">
        <v>183</v>
      </c>
      <c r="H181" s="125">
        <f>20000*17.7</f>
        <v>354000</v>
      </c>
      <c r="I181" s="125">
        <v>17.7</v>
      </c>
    </row>
    <row r="182" spans="1:9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  <c r="I182" s="125">
        <v>0</v>
      </c>
    </row>
    <row r="183" spans="1:9" ht="15">
      <c r="A183" s="114"/>
      <c r="B183" s="120"/>
      <c r="C183" s="121"/>
      <c r="D183" s="121"/>
      <c r="E183" s="126"/>
      <c r="F183" s="126"/>
      <c r="G183" s="122" t="s">
        <v>185</v>
      </c>
      <c r="H183" s="125">
        <f>15000*4</f>
        <v>60000</v>
      </c>
      <c r="I183" s="125">
        <v>4</v>
      </c>
    </row>
    <row r="184" spans="1:9" ht="15">
      <c r="A184" s="114"/>
      <c r="B184" s="120"/>
      <c r="C184" s="121"/>
      <c r="D184" s="121"/>
      <c r="E184" s="126"/>
      <c r="F184" s="126"/>
      <c r="G184" s="122" t="s">
        <v>186</v>
      </c>
      <c r="H184" s="125">
        <f>15000*4</f>
        <v>60000</v>
      </c>
      <c r="I184" s="125">
        <v>4</v>
      </c>
    </row>
    <row r="185" spans="1:9" ht="15">
      <c r="A185" s="114"/>
      <c r="B185" s="120"/>
      <c r="C185" s="121"/>
      <c r="D185" s="121"/>
      <c r="E185" s="126"/>
      <c r="F185" s="126"/>
      <c r="G185" s="122" t="s">
        <v>187</v>
      </c>
      <c r="H185" s="125">
        <f>30000*4</f>
        <v>120000</v>
      </c>
      <c r="I185" s="125">
        <v>4</v>
      </c>
    </row>
    <row r="186" spans="1:9" ht="15">
      <c r="A186" s="114"/>
      <c r="B186" s="120"/>
      <c r="C186" s="121"/>
      <c r="D186" s="121"/>
      <c r="E186" s="126"/>
      <c r="F186" s="126"/>
      <c r="G186" s="122" t="s">
        <v>327</v>
      </c>
      <c r="H186" s="125">
        <f>18000*0</f>
        <v>0</v>
      </c>
      <c r="I186" s="125">
        <v>0</v>
      </c>
    </row>
    <row r="187" spans="1:9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  <c r="I187" s="125">
        <v>0</v>
      </c>
    </row>
    <row r="188" spans="1:9" ht="15">
      <c r="A188" s="114"/>
      <c r="B188" s="120"/>
      <c r="C188" s="121"/>
      <c r="D188" s="121"/>
      <c r="E188" s="126"/>
      <c r="F188" s="126"/>
      <c r="G188" s="122" t="s">
        <v>188</v>
      </c>
      <c r="H188" s="125">
        <f>35000*4.8</f>
        <v>168000</v>
      </c>
      <c r="I188" s="125">
        <v>4.8</v>
      </c>
    </row>
    <row r="189" spans="1:9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  <c r="I189" s="125">
        <v>0</v>
      </c>
    </row>
    <row r="190" spans="1:9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  <c r="I190" s="125">
        <v>0</v>
      </c>
    </row>
    <row r="191" spans="1:9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  <c r="I191" s="125">
        <v>0</v>
      </c>
    </row>
    <row r="192" spans="1:9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0</v>
      </c>
      <c r="I192" s="125">
        <v>0</v>
      </c>
    </row>
    <row r="193" spans="1:9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0</v>
      </c>
      <c r="I193" s="125">
        <v>0</v>
      </c>
    </row>
    <row r="194" spans="1:9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  <c r="I194" s="125">
        <v>0</v>
      </c>
    </row>
    <row r="195" spans="1:9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  <c r="I195" s="125">
        <v>0</v>
      </c>
    </row>
    <row r="196" spans="1:9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  <c r="I196" s="125">
        <v>0</v>
      </c>
    </row>
    <row r="197" spans="1:9" ht="15">
      <c r="A197" s="114"/>
      <c r="B197" s="120"/>
      <c r="C197" s="121"/>
      <c r="D197" s="121"/>
      <c r="E197" s="126"/>
      <c r="F197" s="126"/>
      <c r="G197" s="122" t="s">
        <v>330</v>
      </c>
      <c r="H197" s="125">
        <v>0</v>
      </c>
      <c r="I197" s="125">
        <v>0</v>
      </c>
    </row>
    <row r="198" spans="1:9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  <c r="I198" s="125">
        <v>0</v>
      </c>
    </row>
    <row r="199" spans="1:9" ht="15">
      <c r="A199" s="114"/>
      <c r="B199" s="120"/>
      <c r="C199" s="121"/>
      <c r="D199" s="121"/>
      <c r="E199" s="126"/>
      <c r="F199" s="126"/>
      <c r="G199" s="122" t="s">
        <v>332</v>
      </c>
      <c r="H199" s="125">
        <f>20000*16.8</f>
        <v>336000</v>
      </c>
      <c r="I199" s="125">
        <v>16.8</v>
      </c>
    </row>
    <row r="200" spans="1:9" ht="15">
      <c r="A200" s="114"/>
      <c r="B200" s="120"/>
      <c r="C200" s="121"/>
      <c r="D200" s="121"/>
      <c r="E200" s="126"/>
      <c r="F200" s="126"/>
      <c r="G200" s="122" t="s">
        <v>192</v>
      </c>
      <c r="H200" s="125">
        <f>20000*18.8</f>
        <v>376000</v>
      </c>
      <c r="I200" s="125">
        <v>18.8</v>
      </c>
    </row>
    <row r="201" spans="1:9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  <c r="I201" s="125">
        <v>0</v>
      </c>
    </row>
    <row r="202" spans="1:9" ht="15">
      <c r="A202" s="114"/>
      <c r="B202" s="120"/>
      <c r="C202" s="121"/>
      <c r="D202" s="121"/>
      <c r="E202" s="126"/>
      <c r="F202" s="126"/>
      <c r="G202" s="122" t="s">
        <v>194</v>
      </c>
      <c r="H202" s="125">
        <f>25000*15.2</f>
        <v>380000</v>
      </c>
      <c r="I202" s="125">
        <v>15.2</v>
      </c>
    </row>
    <row r="203" spans="1:9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0</v>
      </c>
      <c r="I203" s="125">
        <v>0</v>
      </c>
    </row>
    <row r="204" spans="1:9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  <c r="I204" s="125">
        <v>0</v>
      </c>
    </row>
    <row r="205" spans="1:9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0</v>
      </c>
      <c r="I205" s="125">
        <v>0</v>
      </c>
    </row>
    <row r="206" spans="1:9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95400</v>
      </c>
      <c r="I206" s="125">
        <v>8</v>
      </c>
    </row>
    <row r="207" spans="1:9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  <c r="I207" s="125">
        <v>0</v>
      </c>
    </row>
    <row r="208" spans="1:9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0</v>
      </c>
      <c r="I208" s="125">
        <v>0</v>
      </c>
    </row>
    <row r="209" spans="1:9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  <c r="I209" s="125">
        <v>0</v>
      </c>
    </row>
    <row r="210" spans="1:9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0</v>
      </c>
      <c r="I210" s="125">
        <v>0</v>
      </c>
    </row>
    <row r="211" spans="1:9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0</v>
      </c>
      <c r="I211" s="125">
        <v>0</v>
      </c>
    </row>
    <row r="212" spans="1:9" ht="15">
      <c r="A212" s="114"/>
      <c r="B212" s="120"/>
      <c r="C212" s="121"/>
      <c r="D212" s="121"/>
      <c r="E212" s="126"/>
      <c r="F212" s="126"/>
      <c r="G212" s="122" t="s">
        <v>520</v>
      </c>
      <c r="H212" s="125">
        <v>0</v>
      </c>
      <c r="I212" s="125">
        <v>0</v>
      </c>
    </row>
    <row r="213" spans="1:9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0</v>
      </c>
      <c r="I213" s="125">
        <v>0</v>
      </c>
    </row>
    <row r="214" spans="1:9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  <c r="I214" s="125">
        <v>0</v>
      </c>
    </row>
    <row r="215" spans="1:9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  <c r="I215" s="125">
        <v>0</v>
      </c>
    </row>
    <row r="216" spans="1:9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  <c r="I216" s="125">
        <v>0</v>
      </c>
    </row>
    <row r="217" spans="1:9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  <c r="I217" s="125">
        <v>0</v>
      </c>
    </row>
    <row r="218" spans="1:9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0</v>
      </c>
      <c r="I218" s="125">
        <v>0</v>
      </c>
    </row>
    <row r="219" spans="1:8" ht="15">
      <c r="A219" s="114"/>
      <c r="B219" s="120"/>
      <c r="C219" s="121"/>
      <c r="D219" s="121"/>
      <c r="E219" s="126"/>
      <c r="F219" s="126"/>
      <c r="G219" s="122" t="s">
        <v>523</v>
      </c>
      <c r="H219" s="125">
        <v>0</v>
      </c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>
        <v>0</v>
      </c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>
        <f>12000*3700.85</f>
        <v>44410200</v>
      </c>
    </row>
    <row r="224" spans="1:8" ht="15">
      <c r="A224" s="114"/>
      <c r="B224" s="120"/>
      <c r="C224" s="121"/>
      <c r="D224" s="121"/>
      <c r="E224" s="126"/>
      <c r="F224" s="126"/>
      <c r="G224" s="122" t="s">
        <v>210</v>
      </c>
      <c r="H224" s="125">
        <v>0</v>
      </c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0</v>
      </c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0</v>
      </c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>
        <v>0</v>
      </c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>
        <v>0</v>
      </c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0</v>
      </c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0</v>
      </c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>
        <f>17000*12.1</f>
        <v>205700</v>
      </c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>
        <f>15000*10.18</f>
        <v>152700</v>
      </c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</row>
    <row r="235" spans="1:8" ht="15">
      <c r="A235" s="114"/>
      <c r="B235" s="120"/>
      <c r="C235" s="121"/>
      <c r="D235" s="121"/>
      <c r="E235" s="126"/>
      <c r="F235" s="126"/>
      <c r="G235" s="122" t="s">
        <v>222</v>
      </c>
      <c r="H235" s="125">
        <v>0</v>
      </c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>
        <f>30000*53.8</f>
        <v>1614000</v>
      </c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0</v>
      </c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</row>
    <row r="245" spans="1:8" ht="15">
      <c r="A245" s="114"/>
      <c r="B245" s="120"/>
      <c r="C245" s="121"/>
      <c r="D245" s="121"/>
      <c r="E245" s="126"/>
      <c r="F245" s="126"/>
      <c r="G245" s="122" t="s">
        <v>230</v>
      </c>
      <c r="H245" s="125">
        <v>0</v>
      </c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</row>
    <row r="249" spans="1:8" ht="15">
      <c r="A249" s="114"/>
      <c r="B249" s="120"/>
      <c r="C249" s="121"/>
      <c r="D249" s="121"/>
      <c r="E249" s="126"/>
      <c r="F249" s="126"/>
      <c r="G249" s="122" t="s">
        <v>234</v>
      </c>
      <c r="H249" s="125">
        <v>0</v>
      </c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1855.6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42.10000000000001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43.5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91.8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49.6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45.2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28.300000000000004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32.1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41.7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110.1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20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25.3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18.9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23.1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9.1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30.9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27.4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81.8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43.7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1034.6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6.3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25.5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14.4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10.200000000000001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18573350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331650.00000000006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870000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901650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632800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674000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558500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361800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v>208750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151500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457500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v>366600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283500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v>323400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773500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338500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409500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23800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232600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f>8000*1034.6</f>
        <v>8276799.999999999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189000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f>50000*25.5</f>
        <v>1275000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f>40000*14.4</f>
        <v>576000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f>35000*10.2</f>
        <v>357000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636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242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>
        <v>640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>
        <v>257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>
        <v>0</v>
      </c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>
        <v>76</v>
      </c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>
        <v>112</v>
      </c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>
        <v>69</v>
      </c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>
        <v>189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>
        <v>194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194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0</v>
      </c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>
        <v>0</v>
      </c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>
        <v>0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0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>
        <v>0</v>
      </c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v>249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198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58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71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69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51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v>1879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>
        <v>122</v>
      </c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>
        <v>0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>
        <v>0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>
        <v>14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>
        <v>6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>
        <v>32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>
        <v>106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>
        <v>6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105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>
        <v>156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>
        <v>201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110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>
        <v>36</v>
      </c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>
        <v>74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197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0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>
        <v>0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>
        <v>0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>
        <v>0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>
        <v>0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>
        <v>0</v>
      </c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>
        <v>0</v>
      </c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>
        <v>0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>
        <v>215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0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0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354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>
        <v>101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0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>
        <v>0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>
        <v>0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>
        <v>0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>
        <v>0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44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/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v>906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90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140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127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62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88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86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56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72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23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68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94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9"/>
  <sheetViews>
    <sheetView view="pageBreakPreview" zoomScaleSheetLayoutView="100" zoomScalePageLayoutView="0" workbookViewId="0" topLeftCell="A247">
      <selection activeCell="A1" sqref="A1:G1"/>
    </sheetView>
  </sheetViews>
  <sheetFormatPr defaultColWidth="9.140625" defaultRowHeight="15"/>
  <cols>
    <col min="1" max="1" width="15.421875" style="109" customWidth="1"/>
    <col min="2" max="5" width="5.7109375" style="109" customWidth="1"/>
    <col min="6" max="6" width="12.00390625" style="109" customWidth="1"/>
    <col min="7" max="7" width="26.00390625" style="109" customWidth="1"/>
    <col min="8" max="8" width="15.281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586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30048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524261140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>
        <f>SUM(H11:H129)</f>
        <v>19847.6</v>
      </c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>
        <v>701.9999999999999</v>
      </c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>
        <v>0</v>
      </c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>
        <v>0</v>
      </c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>
        <v>365.80000000000007</v>
      </c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>
        <v>0</v>
      </c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>
        <v>232.39999999999998</v>
      </c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>
        <v>436</v>
      </c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>
        <v>0</v>
      </c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>
        <v>0</v>
      </c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>
        <v>0</v>
      </c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>
        <v>518</v>
      </c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>
        <v>101.2</v>
      </c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>
        <v>208.7</v>
      </c>
    </row>
    <row r="24" spans="1:8" ht="15">
      <c r="A24" s="114"/>
      <c r="B24" s="120"/>
      <c r="C24" s="121"/>
      <c r="D24" s="121"/>
      <c r="E24" s="126"/>
      <c r="F24" s="126"/>
      <c r="G24" s="122" t="s">
        <v>157</v>
      </c>
      <c r="H24" s="125">
        <v>250.40000000000003</v>
      </c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>
        <v>47.7</v>
      </c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>
        <v>127.9</v>
      </c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>
        <v>197.89999999999998</v>
      </c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>
        <v>0</v>
      </c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>
        <v>0</v>
      </c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>
        <v>354</v>
      </c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>
        <v>0</v>
      </c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>
        <v>0</v>
      </c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>
        <v>0</v>
      </c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>
        <v>0</v>
      </c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>
        <v>136.39999999999998</v>
      </c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>
        <v>104.1</v>
      </c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>
        <v>0</v>
      </c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>
        <v>0</v>
      </c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>
        <v>0</v>
      </c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>
        <v>0</v>
      </c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>
        <v>0</v>
      </c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>
        <v>64.6</v>
      </c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>
        <v>0</v>
      </c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>
        <v>0</v>
      </c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>
        <v>0</v>
      </c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>
        <v>0</v>
      </c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>
        <v>49.599999999999994</v>
      </c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>
        <v>0</v>
      </c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>
        <v>424.7</v>
      </c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>
        <v>338.79999999999995</v>
      </c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>
        <v>874.8</v>
      </c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>
        <v>0</v>
      </c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>
        <v>1247.3</v>
      </c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>
        <v>132.85</v>
      </c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>
        <v>265.7</v>
      </c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>
        <v>197.4</v>
      </c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>
        <v>150.7</v>
      </c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>
        <v>114.6</v>
      </c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>
        <v>312.4</v>
      </c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>
        <v>0</v>
      </c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>
        <v>0</v>
      </c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>
        <v>235</v>
      </c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>
        <v>0</v>
      </c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>
        <v>297.7</v>
      </c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>
        <v>527.9</v>
      </c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>
        <v>0</v>
      </c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>
        <v>672.9</v>
      </c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>
        <v>0</v>
      </c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>
        <v>0</v>
      </c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>
        <v>0</v>
      </c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>
        <v>1376.9</v>
      </c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>
        <v>1164.7000000000003</v>
      </c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>
        <v>0</v>
      </c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>
        <v>0</v>
      </c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>
        <v>0</v>
      </c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>
        <v>132.85</v>
      </c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>
        <v>0</v>
      </c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>
        <v>270.6</v>
      </c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>
        <v>191</v>
      </c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>
        <v>0</v>
      </c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>
        <v>242.09999999999997</v>
      </c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>
        <v>216.5</v>
      </c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>
        <v>0</v>
      </c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>
        <v>204.2</v>
      </c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>
        <v>0</v>
      </c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>
        <v>0</v>
      </c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>
        <v>0</v>
      </c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>
        <v>0</v>
      </c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>
        <v>0</v>
      </c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>
        <v>0</v>
      </c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>
        <v>39.9</v>
      </c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>
        <v>227.2</v>
      </c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>
        <v>0</v>
      </c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>
        <v>0</v>
      </c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>
        <v>0</v>
      </c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>
        <v>0</v>
      </c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>
        <v>210.5</v>
      </c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>
        <v>0</v>
      </c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>
        <v>0</v>
      </c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>
        <v>0</v>
      </c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>
        <v>0</v>
      </c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>
        <v>1735</v>
      </c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>
        <v>518.6</v>
      </c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>
        <v>184.8</v>
      </c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>
        <v>450.1</v>
      </c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>
        <v>0.3</v>
      </c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>
        <v>163.7</v>
      </c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>
        <v>0</v>
      </c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>
        <v>593.1</v>
      </c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>
        <v>199.2</v>
      </c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>
        <v>317.7</v>
      </c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>
        <v>0</v>
      </c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>
        <v>0</v>
      </c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>
        <v>0</v>
      </c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>
        <v>0</v>
      </c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>
        <v>1258.3</v>
      </c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>
        <v>0</v>
      </c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>
        <v>0</v>
      </c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>
        <v>0</v>
      </c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>
        <v>0</v>
      </c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>
        <v>165.3</v>
      </c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>
        <v>0</v>
      </c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>
        <v>0</v>
      </c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>
        <v>295.6</v>
      </c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>
        <v>0</v>
      </c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>
        <v>0</v>
      </c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>
        <v>0</v>
      </c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>
        <v>0</v>
      </c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>
        <v>0</v>
      </c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>
        <f>SUM(H132:H250)</f>
        <v>395200870</v>
      </c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>
        <v>15517700</v>
      </c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>
        <v>0</v>
      </c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>
        <v>0</v>
      </c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>
        <v>8486000</v>
      </c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>
        <v>0</v>
      </c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>
        <v>2209750</v>
      </c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>
        <v>13389600</v>
      </c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>
        <v>0</v>
      </c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>
        <v>0</v>
      </c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>
        <v>0</v>
      </c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>
        <v>15617900</v>
      </c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>
        <v>3368500</v>
      </c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>
        <v>4616300</v>
      </c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>
        <v>3969500</v>
      </c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>
        <v>1942400</v>
      </c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>
        <v>1328200</v>
      </c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>
        <v>1845750</v>
      </c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>
        <v>0</v>
      </c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>
        <v>0</v>
      </c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>
        <v>2634900</v>
      </c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>
        <v>0</v>
      </c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>
        <v>0</v>
      </c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>
        <v>0</v>
      </c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>
        <v>0</v>
      </c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>
        <v>1294250</v>
      </c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>
        <f>65000*104.1</f>
        <v>6766500</v>
      </c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>
        <v>0</v>
      </c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>
        <v>0</v>
      </c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>
        <v>0</v>
      </c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>
        <v>0</v>
      </c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>
        <v>0</v>
      </c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>
        <v>931000</v>
      </c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>
        <v>0</v>
      </c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>
        <v>0</v>
      </c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>
        <v>0</v>
      </c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>
        <v>0</v>
      </c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>
        <v>911200</v>
      </c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>
        <v>0</v>
      </c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>
        <v>2659850</v>
      </c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>
        <v>8737820</v>
      </c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>
        <v>13325400</v>
      </c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>
        <v>0</v>
      </c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>
        <v>7428000</v>
      </c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>
        <f>8000*132.85</f>
        <v>1062800</v>
      </c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>
        <f>10000*265.7</f>
        <v>2657000</v>
      </c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>
        <v>623100</v>
      </c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>
        <v>2189900</v>
      </c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>
        <v>4586200</v>
      </c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>
        <v>10903600</v>
      </c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>
        <v>0</v>
      </c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>
        <v>0</v>
      </c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>
        <v>3548899.9999999995</v>
      </c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>
        <v>0</v>
      </c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>
        <v>6190600</v>
      </c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>
        <v>7466000</v>
      </c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>
        <v>0</v>
      </c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>
        <v>16139100</v>
      </c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>
        <v>0</v>
      </c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>
        <v>0</v>
      </c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>
        <v>0</v>
      </c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>
        <v>43038800</v>
      </c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>
        <v>39585300.00000001</v>
      </c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>
        <v>0</v>
      </c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>
        <v>0</v>
      </c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>
        <v>0</v>
      </c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>
        <f>15000*132.85</f>
        <v>1992750</v>
      </c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>
        <v>0</v>
      </c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>
        <v>7566900</v>
      </c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>
        <v>7054400</v>
      </c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>
        <v>0</v>
      </c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>
        <v>6925200</v>
      </c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>
        <v>8358600</v>
      </c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>
        <v>0</v>
      </c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>
        <v>3379400</v>
      </c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>
        <v>0</v>
      </c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>
        <v>0</v>
      </c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>
        <v>0</v>
      </c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>
        <v>0</v>
      </c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>
        <v>0</v>
      </c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>
        <v>0</v>
      </c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>
        <v>478800</v>
      </c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>
        <v>3047700</v>
      </c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>
        <v>0</v>
      </c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>
        <v>0</v>
      </c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>
        <v>0</v>
      </c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>
        <v>0</v>
      </c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>
        <v>3382800</v>
      </c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>
        <v>0</v>
      </c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>
        <v>0</v>
      </c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>
        <v>0</v>
      </c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>
        <v>0</v>
      </c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>
        <v>34642700</v>
      </c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>
        <v>15228400</v>
      </c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>
        <v>3474300</v>
      </c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>
        <v>4234300</v>
      </c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>
        <v>6600</v>
      </c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>
        <v>5717600</v>
      </c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>
        <v>0</v>
      </c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>
        <v>8251200</v>
      </c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>
        <v>6037500</v>
      </c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>
        <v>9724400</v>
      </c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>
        <v>0</v>
      </c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>
        <v>0</v>
      </c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>
        <v>0</v>
      </c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>
        <v>0</v>
      </c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>
        <v>4933800</v>
      </c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>
        <v>0</v>
      </c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>
        <v>0</v>
      </c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>
        <v>0</v>
      </c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>
        <v>0</v>
      </c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>
        <v>3328400</v>
      </c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>
        <v>0</v>
      </c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>
        <v>0</v>
      </c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>
        <v>2463300</v>
      </c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>
        <v>0</v>
      </c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>
        <v>0</v>
      </c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>
        <v>0</v>
      </c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>
        <v>0</v>
      </c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>
        <v>0</v>
      </c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10200.4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373.20000000000005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453.3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187.70000000000002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202.5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408.20000000000005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383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87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1108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1206.8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253</v>
      </c>
      <c r="H269" s="125">
        <v>0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153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260</v>
      </c>
      <c r="H276" s="125">
        <v>0</v>
      </c>
    </row>
    <row r="277" spans="1:8" ht="15">
      <c r="A277" s="114"/>
      <c r="B277" s="120"/>
      <c r="C277" s="121"/>
      <c r="D277" s="121"/>
      <c r="E277" s="121"/>
      <c r="F277" s="126"/>
      <c r="G277" s="122" t="s">
        <v>261</v>
      </c>
      <c r="H277" s="125">
        <v>0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109.98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27.9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161.6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184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111.4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253.60000000000002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0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560.3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175.6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272.5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384.1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110.5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3131.22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155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0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129060270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v>3833900</v>
      </c>
    </row>
    <row r="317" spans="1:8" ht="15">
      <c r="A317" s="114"/>
      <c r="B317" s="120"/>
      <c r="C317" s="121"/>
      <c r="D317" s="121"/>
      <c r="E317" s="121"/>
      <c r="F317" s="126"/>
      <c r="G317" s="122" t="s">
        <v>239</v>
      </c>
      <c r="H317" s="125">
        <v>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v>5873770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v>1976600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v>2146100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v>11926200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v>11115800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f>12000*87</f>
        <v>1044000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f>20000*1108</f>
        <v>22160000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v>4071000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253</v>
      </c>
      <c r="H331" s="125">
        <v>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v>2129000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v>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v>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f>25000*109.98</f>
        <v>2749500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f>18000*27.9</f>
        <v>502200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2911500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f>14000*184</f>
        <v>2576000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v>4750600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2644000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v>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v>6758500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v>3621200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v>8535300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v>6816600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2205700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11530200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v>7182600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v>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>
        <v>2821</v>
      </c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484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>
        <v>2449</v>
      </c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>
        <v>727</v>
      </c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>
        <v>0</v>
      </c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>
        <v>0</v>
      </c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>
        <v>344</v>
      </c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>
        <v>383</v>
      </c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>
        <v>519</v>
      </c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>
        <v>1203</v>
      </c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>
        <v>801</v>
      </c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>
        <v>286</v>
      </c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>
        <v>112</v>
      </c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>
        <v>4</v>
      </c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>
        <v>0</v>
      </c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>
        <v>0</v>
      </c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v>498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396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0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210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186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102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>
        <v>5869</v>
      </c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>
        <v>0</v>
      </c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>
        <v>263</v>
      </c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>
        <v>268</v>
      </c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>
        <v>10</v>
      </c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>
        <v>0</v>
      </c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>
        <v>0</v>
      </c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>
        <v>290</v>
      </c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>
        <v>171</v>
      </c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>
        <v>272</v>
      </c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>
        <v>140</v>
      </c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>
        <v>510</v>
      </c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>
        <v>587</v>
      </c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>
        <v>256</v>
      </c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>
        <v>115</v>
      </c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>
        <v>108</v>
      </c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>
        <v>188</v>
      </c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>
        <v>126</v>
      </c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>
        <v>176</v>
      </c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>
        <v>131</v>
      </c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>
        <v>103</v>
      </c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>
        <v>205</v>
      </c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>
        <v>188</v>
      </c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>
        <v>109</v>
      </c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>
        <v>174</v>
      </c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>
        <v>187</v>
      </c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>
        <v>184</v>
      </c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>
        <v>190</v>
      </c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>
        <v>139</v>
      </c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>
        <v>169</v>
      </c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>
        <v>71</v>
      </c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>
        <v>166</v>
      </c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>
        <v>185</v>
      </c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>
        <v>109</v>
      </c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>
        <v>0</v>
      </c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>
        <v>75</v>
      </c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>
        <v>4</v>
      </c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>
        <v>0</v>
      </c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>
        <v>0</v>
      </c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v>1011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0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175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115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117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157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146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135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166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9"/>
  <sheetViews>
    <sheetView view="pageBreakPreview" zoomScaleSheetLayoutView="100" zoomScalePageLayoutView="0" workbookViewId="0" topLeftCell="A251">
      <selection activeCell="I301" sqref="I1:I65536"/>
    </sheetView>
  </sheetViews>
  <sheetFormatPr defaultColWidth="9.140625" defaultRowHeight="15"/>
  <cols>
    <col min="1" max="1" width="15.8515625" style="109" customWidth="1"/>
    <col min="2" max="5" width="5.7109375" style="109" customWidth="1"/>
    <col min="6" max="6" width="11.8515625" style="109" customWidth="1"/>
    <col min="7" max="7" width="26.28125" style="109" customWidth="1"/>
    <col min="8" max="8" width="15.00390625" style="109" customWidth="1"/>
    <col min="9" max="16384" width="9.140625" style="109" customWidth="1"/>
  </cols>
  <sheetData>
    <row r="1" spans="1:8" ht="15">
      <c r="A1" s="178" t="s">
        <v>140</v>
      </c>
      <c r="B1" s="178"/>
      <c r="C1" s="178"/>
      <c r="D1" s="178"/>
      <c r="E1" s="178"/>
      <c r="F1" s="178"/>
      <c r="G1" s="178"/>
      <c r="H1" s="108" t="s">
        <v>141</v>
      </c>
    </row>
    <row r="2" spans="1:8" ht="15">
      <c r="A2" s="178" t="s">
        <v>587</v>
      </c>
      <c r="B2" s="178"/>
      <c r="C2" s="178"/>
      <c r="D2" s="178"/>
      <c r="E2" s="178"/>
      <c r="F2" s="178"/>
      <c r="G2" s="178"/>
      <c r="H2" s="108">
        <v>2016</v>
      </c>
    </row>
    <row r="3" spans="1:8" ht="15">
      <c r="A3" s="110"/>
      <c r="B3" s="111"/>
      <c r="C3" s="111"/>
      <c r="D3" s="111"/>
      <c r="E3" s="111"/>
      <c r="F3" s="111"/>
      <c r="G3" s="112"/>
      <c r="H3" s="113"/>
    </row>
    <row r="4" spans="1:8" ht="15">
      <c r="A4" s="114" t="s">
        <v>144</v>
      </c>
      <c r="B4" s="115"/>
      <c r="C4" s="116"/>
      <c r="D4" s="116"/>
      <c r="E4" s="116"/>
      <c r="F4" s="116"/>
      <c r="G4" s="117"/>
      <c r="H4" s="118"/>
    </row>
    <row r="5" spans="1:8" ht="15">
      <c r="A5" s="119" t="s">
        <v>145</v>
      </c>
      <c r="B5" s="115"/>
      <c r="C5" s="116"/>
      <c r="D5" s="116"/>
      <c r="E5" s="116"/>
      <c r="F5" s="116"/>
      <c r="G5" s="117"/>
      <c r="H5" s="118"/>
    </row>
    <row r="6" spans="1:8" ht="15">
      <c r="A6" s="114"/>
      <c r="B6" s="120" t="s">
        <v>570</v>
      </c>
      <c r="C6" s="121"/>
      <c r="D6" s="121"/>
      <c r="E6" s="121"/>
      <c r="F6" s="121"/>
      <c r="G6" s="122"/>
      <c r="H6" s="123"/>
    </row>
    <row r="7" spans="1:8" ht="15">
      <c r="A7" s="114"/>
      <c r="B7" s="120"/>
      <c r="C7" s="121" t="s">
        <v>571</v>
      </c>
      <c r="D7" s="121"/>
      <c r="E7" s="121"/>
      <c r="F7" s="121"/>
      <c r="G7" s="122"/>
      <c r="H7" s="124">
        <f>H10+H253</f>
        <v>911.7</v>
      </c>
    </row>
    <row r="8" spans="1:8" ht="15">
      <c r="A8" s="114"/>
      <c r="B8" s="120"/>
      <c r="C8" s="121" t="s">
        <v>572</v>
      </c>
      <c r="D8" s="121"/>
      <c r="E8" s="121"/>
      <c r="F8" s="121"/>
      <c r="G8" s="122"/>
      <c r="H8" s="124">
        <f>H131+H315</f>
        <v>19902850</v>
      </c>
    </row>
    <row r="9" spans="1:8" ht="15">
      <c r="A9" s="114"/>
      <c r="B9" s="120"/>
      <c r="C9" s="121"/>
      <c r="D9" s="121" t="s">
        <v>573</v>
      </c>
      <c r="E9" s="121"/>
      <c r="F9" s="121"/>
      <c r="G9" s="122"/>
      <c r="H9" s="125"/>
    </row>
    <row r="10" spans="1:8" ht="15">
      <c r="A10" s="114"/>
      <c r="B10" s="120"/>
      <c r="C10" s="121"/>
      <c r="D10" s="121"/>
      <c r="E10" s="121" t="s">
        <v>574</v>
      </c>
      <c r="F10" s="121"/>
      <c r="G10" s="122"/>
      <c r="H10" s="124"/>
    </row>
    <row r="11" spans="1:8" ht="15">
      <c r="A11" s="114"/>
      <c r="B11" s="120"/>
      <c r="C11" s="121"/>
      <c r="D11" s="121"/>
      <c r="E11" s="126"/>
      <c r="F11" s="126" t="s">
        <v>151</v>
      </c>
      <c r="G11" s="122" t="s">
        <v>5</v>
      </c>
      <c r="H11" s="125"/>
    </row>
    <row r="12" spans="1:8" ht="15">
      <c r="A12" s="114"/>
      <c r="B12" s="120"/>
      <c r="C12" s="121"/>
      <c r="D12" s="121"/>
      <c r="E12" s="126"/>
      <c r="F12" s="126"/>
      <c r="G12" s="122" t="s">
        <v>6</v>
      </c>
      <c r="H12" s="125"/>
    </row>
    <row r="13" spans="1:8" ht="15">
      <c r="A13" s="114"/>
      <c r="B13" s="120"/>
      <c r="C13" s="121"/>
      <c r="D13" s="121"/>
      <c r="E13" s="126"/>
      <c r="F13" s="126"/>
      <c r="G13" s="122" t="s">
        <v>152</v>
      </c>
      <c r="H13" s="125"/>
    </row>
    <row r="14" spans="1:8" ht="15">
      <c r="A14" s="114"/>
      <c r="B14" s="120"/>
      <c r="C14" s="121"/>
      <c r="D14" s="121"/>
      <c r="E14" s="126"/>
      <c r="F14" s="126"/>
      <c r="G14" s="122" t="s">
        <v>153</v>
      </c>
      <c r="H14" s="125"/>
    </row>
    <row r="15" spans="1:8" ht="15">
      <c r="A15" s="114"/>
      <c r="B15" s="120"/>
      <c r="C15" s="121"/>
      <c r="D15" s="121"/>
      <c r="E15" s="126"/>
      <c r="F15" s="126"/>
      <c r="G15" s="122" t="s">
        <v>154</v>
      </c>
      <c r="H15" s="125"/>
    </row>
    <row r="16" spans="1:8" ht="15">
      <c r="A16" s="114"/>
      <c r="B16" s="120"/>
      <c r="C16" s="121"/>
      <c r="D16" s="121"/>
      <c r="E16" s="126"/>
      <c r="F16" s="126"/>
      <c r="G16" s="122" t="s">
        <v>10</v>
      </c>
      <c r="H16" s="125"/>
    </row>
    <row r="17" spans="1:8" ht="15">
      <c r="A17" s="114"/>
      <c r="B17" s="120"/>
      <c r="C17" s="121"/>
      <c r="D17" s="121"/>
      <c r="E17" s="126"/>
      <c r="F17" s="126"/>
      <c r="G17" s="122" t="s">
        <v>11</v>
      </c>
      <c r="H17" s="125"/>
    </row>
    <row r="18" spans="1:8" ht="15">
      <c r="A18" s="114"/>
      <c r="B18" s="120"/>
      <c r="C18" s="121"/>
      <c r="D18" s="121"/>
      <c r="E18" s="126"/>
      <c r="F18" s="126"/>
      <c r="G18" s="122" t="s">
        <v>13</v>
      </c>
      <c r="H18" s="125"/>
    </row>
    <row r="19" spans="1:8" ht="15">
      <c r="A19" s="114"/>
      <c r="B19" s="120"/>
      <c r="C19" s="121"/>
      <c r="D19" s="121"/>
      <c r="E19" s="126"/>
      <c r="F19" s="126"/>
      <c r="G19" s="122" t="s">
        <v>14</v>
      </c>
      <c r="H19" s="125"/>
    </row>
    <row r="20" spans="1:8" ht="15">
      <c r="A20" s="114"/>
      <c r="B20" s="120"/>
      <c r="C20" s="121"/>
      <c r="D20" s="121"/>
      <c r="E20" s="126"/>
      <c r="F20" s="126"/>
      <c r="G20" s="122" t="s">
        <v>15</v>
      </c>
      <c r="H20" s="125"/>
    </row>
    <row r="21" spans="1:8" ht="15">
      <c r="A21" s="114"/>
      <c r="B21" s="120"/>
      <c r="C21" s="121"/>
      <c r="D21" s="121"/>
      <c r="E21" s="126"/>
      <c r="F21" s="126"/>
      <c r="G21" s="122" t="s">
        <v>155</v>
      </c>
      <c r="H21" s="125"/>
    </row>
    <row r="22" spans="1:8" ht="15">
      <c r="A22" s="114"/>
      <c r="B22" s="120"/>
      <c r="C22" s="121"/>
      <c r="D22" s="121"/>
      <c r="E22" s="126"/>
      <c r="F22" s="126"/>
      <c r="G22" s="122" t="s">
        <v>156</v>
      </c>
      <c r="H22" s="125"/>
    </row>
    <row r="23" spans="1:8" ht="15">
      <c r="A23" s="114"/>
      <c r="B23" s="120"/>
      <c r="C23" s="121"/>
      <c r="D23" s="121"/>
      <c r="E23" s="126"/>
      <c r="F23" s="126"/>
      <c r="G23" s="122" t="s">
        <v>322</v>
      </c>
      <c r="H23" s="125"/>
    </row>
    <row r="24" spans="1:8" ht="15">
      <c r="A24" s="114"/>
      <c r="B24" s="120"/>
      <c r="C24" s="121"/>
      <c r="D24" s="121"/>
      <c r="E24" s="126"/>
      <c r="F24" s="126"/>
      <c r="G24" s="122" t="s">
        <v>238</v>
      </c>
      <c r="H24" s="125"/>
    </row>
    <row r="25" spans="1:8" ht="15">
      <c r="A25" s="114"/>
      <c r="B25" s="120"/>
      <c r="C25" s="121"/>
      <c r="D25" s="121"/>
      <c r="E25" s="126"/>
      <c r="F25" s="126"/>
      <c r="G25" s="122" t="s">
        <v>158</v>
      </c>
      <c r="H25" s="125"/>
    </row>
    <row r="26" spans="1:8" ht="15">
      <c r="A26" s="114"/>
      <c r="B26" s="120"/>
      <c r="C26" s="121"/>
      <c r="D26" s="121"/>
      <c r="E26" s="126"/>
      <c r="F26" s="126"/>
      <c r="G26" s="122" t="s">
        <v>323</v>
      </c>
      <c r="H26" s="125"/>
    </row>
    <row r="27" spans="1:8" ht="15">
      <c r="A27" s="114"/>
      <c r="B27" s="120"/>
      <c r="C27" s="121"/>
      <c r="D27" s="121"/>
      <c r="E27" s="126"/>
      <c r="F27" s="126"/>
      <c r="G27" s="122" t="s">
        <v>159</v>
      </c>
      <c r="H27" s="125"/>
    </row>
    <row r="28" spans="1:8" ht="15">
      <c r="A28" s="114"/>
      <c r="B28" s="120"/>
      <c r="C28" s="121"/>
      <c r="D28" s="121"/>
      <c r="E28" s="126"/>
      <c r="F28" s="126"/>
      <c r="G28" s="122" t="s">
        <v>23</v>
      </c>
      <c r="H28" s="125"/>
    </row>
    <row r="29" spans="1:8" ht="15">
      <c r="A29" s="114"/>
      <c r="B29" s="120"/>
      <c r="C29" s="121"/>
      <c r="D29" s="121"/>
      <c r="E29" s="126"/>
      <c r="F29" s="126"/>
      <c r="G29" s="122" t="s">
        <v>324</v>
      </c>
      <c r="H29" s="125"/>
    </row>
    <row r="30" spans="1:8" ht="15">
      <c r="A30" s="114"/>
      <c r="B30" s="120"/>
      <c r="C30" s="121"/>
      <c r="D30" s="121"/>
      <c r="E30" s="126"/>
      <c r="F30" s="126"/>
      <c r="G30" s="122" t="s">
        <v>325</v>
      </c>
      <c r="H30" s="125"/>
    </row>
    <row r="31" spans="1:8" ht="15">
      <c r="A31" s="114"/>
      <c r="B31" s="120"/>
      <c r="C31" s="121"/>
      <c r="D31" s="121"/>
      <c r="E31" s="126"/>
      <c r="F31" s="126"/>
      <c r="G31" s="122" t="s">
        <v>160</v>
      </c>
      <c r="H31" s="125"/>
    </row>
    <row r="32" spans="1:8" ht="15">
      <c r="A32" s="114"/>
      <c r="B32" s="120"/>
      <c r="C32" s="121"/>
      <c r="D32" s="121"/>
      <c r="E32" s="126"/>
      <c r="F32" s="126"/>
      <c r="G32" s="122" t="s">
        <v>161</v>
      </c>
      <c r="H32" s="125"/>
    </row>
    <row r="33" spans="1:8" ht="15">
      <c r="A33" s="114"/>
      <c r="B33" s="120"/>
      <c r="C33" s="121"/>
      <c r="D33" s="121"/>
      <c r="E33" s="126"/>
      <c r="F33" s="126"/>
      <c r="G33" s="122" t="s">
        <v>28</v>
      </c>
      <c r="H33" s="125"/>
    </row>
    <row r="34" spans="1:8" ht="15">
      <c r="A34" s="114"/>
      <c r="B34" s="120"/>
      <c r="C34" s="121"/>
      <c r="D34" s="121"/>
      <c r="E34" s="126"/>
      <c r="F34" s="126"/>
      <c r="G34" s="122" t="s">
        <v>162</v>
      </c>
      <c r="H34" s="125"/>
    </row>
    <row r="35" spans="1:8" ht="15">
      <c r="A35" s="114"/>
      <c r="B35" s="120"/>
      <c r="C35" s="121"/>
      <c r="D35" s="121"/>
      <c r="E35" s="126"/>
      <c r="F35" s="126"/>
      <c r="G35" s="122" t="s">
        <v>163</v>
      </c>
      <c r="H35" s="125"/>
    </row>
    <row r="36" spans="1:8" ht="15">
      <c r="A36" s="114"/>
      <c r="B36" s="120"/>
      <c r="C36" s="121"/>
      <c r="D36" s="121"/>
      <c r="E36" s="126"/>
      <c r="F36" s="126"/>
      <c r="G36" s="122" t="s">
        <v>164</v>
      </c>
      <c r="H36" s="125"/>
    </row>
    <row r="37" spans="1:8" ht="15">
      <c r="A37" s="114"/>
      <c r="B37" s="120"/>
      <c r="C37" s="121"/>
      <c r="D37" s="121"/>
      <c r="E37" s="126"/>
      <c r="F37" s="126"/>
      <c r="G37" s="122" t="s">
        <v>165</v>
      </c>
      <c r="H37" s="125"/>
    </row>
    <row r="38" spans="1:8" ht="15">
      <c r="A38" s="114"/>
      <c r="B38" s="120"/>
      <c r="C38" s="121"/>
      <c r="D38" s="121"/>
      <c r="E38" s="126"/>
      <c r="F38" s="126"/>
      <c r="G38" s="122" t="s">
        <v>166</v>
      </c>
      <c r="H38" s="125"/>
    </row>
    <row r="39" spans="1:8" ht="15">
      <c r="A39" s="114"/>
      <c r="B39" s="120"/>
      <c r="C39" s="121"/>
      <c r="D39" s="121"/>
      <c r="E39" s="126"/>
      <c r="F39" s="126"/>
      <c r="G39" s="122" t="s">
        <v>167</v>
      </c>
      <c r="H39" s="125"/>
    </row>
    <row r="40" spans="1:8" ht="15">
      <c r="A40" s="114"/>
      <c r="B40" s="120"/>
      <c r="C40" s="121"/>
      <c r="D40" s="121"/>
      <c r="E40" s="126"/>
      <c r="F40" s="126"/>
      <c r="G40" s="122" t="s">
        <v>35</v>
      </c>
      <c r="H40" s="125"/>
    </row>
    <row r="41" spans="1:8" ht="15">
      <c r="A41" s="114"/>
      <c r="B41" s="120"/>
      <c r="C41" s="121"/>
      <c r="D41" s="121"/>
      <c r="E41" s="126"/>
      <c r="F41" s="126"/>
      <c r="G41" s="122" t="s">
        <v>168</v>
      </c>
      <c r="H41" s="125"/>
    </row>
    <row r="42" spans="1:8" ht="15">
      <c r="A42" s="114"/>
      <c r="B42" s="120"/>
      <c r="C42" s="121"/>
      <c r="D42" s="121"/>
      <c r="E42" s="126"/>
      <c r="F42" s="126"/>
      <c r="G42" s="122" t="s">
        <v>169</v>
      </c>
      <c r="H42" s="125"/>
    </row>
    <row r="43" spans="1:8" ht="15">
      <c r="A43" s="114"/>
      <c r="B43" s="120"/>
      <c r="C43" s="121"/>
      <c r="D43" s="121"/>
      <c r="E43" s="126"/>
      <c r="F43" s="126"/>
      <c r="G43" s="122" t="s">
        <v>170</v>
      </c>
      <c r="H43" s="125"/>
    </row>
    <row r="44" spans="1:8" ht="15">
      <c r="A44" s="114"/>
      <c r="B44" s="120"/>
      <c r="C44" s="121"/>
      <c r="D44" s="121"/>
      <c r="E44" s="126"/>
      <c r="F44" s="126"/>
      <c r="G44" s="122" t="s">
        <v>171</v>
      </c>
      <c r="H44" s="125"/>
    </row>
    <row r="45" spans="1:8" ht="15">
      <c r="A45" s="114"/>
      <c r="B45" s="120"/>
      <c r="C45" s="121"/>
      <c r="D45" s="121"/>
      <c r="E45" s="126"/>
      <c r="F45" s="126"/>
      <c r="G45" s="122" t="s">
        <v>172</v>
      </c>
      <c r="H45" s="125"/>
    </row>
    <row r="46" spans="1:8" ht="15">
      <c r="A46" s="114"/>
      <c r="B46" s="120"/>
      <c r="C46" s="121"/>
      <c r="D46" s="121"/>
      <c r="E46" s="126"/>
      <c r="F46" s="126"/>
      <c r="G46" s="122" t="s">
        <v>173</v>
      </c>
      <c r="H46" s="125"/>
    </row>
    <row r="47" spans="1:8" ht="15">
      <c r="A47" s="114"/>
      <c r="B47" s="120"/>
      <c r="C47" s="121"/>
      <c r="D47" s="121"/>
      <c r="E47" s="126"/>
      <c r="F47" s="126"/>
      <c r="G47" s="122" t="s">
        <v>174</v>
      </c>
      <c r="H47" s="125"/>
    </row>
    <row r="48" spans="1:8" ht="15">
      <c r="A48" s="114"/>
      <c r="B48" s="120"/>
      <c r="C48" s="121"/>
      <c r="D48" s="121"/>
      <c r="E48" s="126"/>
      <c r="F48" s="126"/>
      <c r="G48" s="122" t="s">
        <v>175</v>
      </c>
      <c r="H48" s="125"/>
    </row>
    <row r="49" spans="1:8" ht="15">
      <c r="A49" s="114"/>
      <c r="B49" s="120"/>
      <c r="C49" s="121"/>
      <c r="D49" s="121"/>
      <c r="E49" s="126"/>
      <c r="F49" s="126"/>
      <c r="G49" s="122" t="s">
        <v>176</v>
      </c>
      <c r="H49" s="125"/>
    </row>
    <row r="50" spans="1:8" ht="15">
      <c r="A50" s="114"/>
      <c r="B50" s="120"/>
      <c r="C50" s="121"/>
      <c r="D50" s="121"/>
      <c r="E50" s="126"/>
      <c r="F50" s="126"/>
      <c r="G50" s="122" t="s">
        <v>177</v>
      </c>
      <c r="H50" s="125"/>
    </row>
    <row r="51" spans="1:8" ht="15">
      <c r="A51" s="114"/>
      <c r="B51" s="120"/>
      <c r="C51" s="121"/>
      <c r="D51" s="121"/>
      <c r="E51" s="126"/>
      <c r="F51" s="126"/>
      <c r="G51" s="122" t="s">
        <v>178</v>
      </c>
      <c r="H51" s="125"/>
    </row>
    <row r="52" spans="1:8" ht="15">
      <c r="A52" s="114"/>
      <c r="B52" s="120"/>
      <c r="C52" s="121"/>
      <c r="D52" s="121"/>
      <c r="E52" s="126"/>
      <c r="F52" s="126"/>
      <c r="G52" s="122" t="s">
        <v>46</v>
      </c>
      <c r="H52" s="125"/>
    </row>
    <row r="53" spans="1:8" ht="15">
      <c r="A53" s="114"/>
      <c r="B53" s="120"/>
      <c r="C53" s="121"/>
      <c r="D53" s="121"/>
      <c r="E53" s="126"/>
      <c r="F53" s="126"/>
      <c r="G53" s="122" t="s">
        <v>47</v>
      </c>
      <c r="H53" s="125"/>
    </row>
    <row r="54" spans="1:8" ht="15">
      <c r="A54" s="114"/>
      <c r="B54" s="120"/>
      <c r="C54" s="121"/>
      <c r="D54" s="121"/>
      <c r="E54" s="126"/>
      <c r="F54" s="126"/>
      <c r="G54" s="122" t="s">
        <v>179</v>
      </c>
      <c r="H54" s="125"/>
    </row>
    <row r="55" spans="1:8" ht="15">
      <c r="A55" s="114"/>
      <c r="B55" s="120"/>
      <c r="C55" s="121"/>
      <c r="D55" s="121"/>
      <c r="E55" s="126"/>
      <c r="F55" s="126"/>
      <c r="G55" s="122" t="s">
        <v>326</v>
      </c>
      <c r="H55" s="125"/>
    </row>
    <row r="56" spans="1:8" ht="15">
      <c r="A56" s="114"/>
      <c r="B56" s="120"/>
      <c r="C56" s="121"/>
      <c r="D56" s="121"/>
      <c r="E56" s="126"/>
      <c r="F56" s="126"/>
      <c r="G56" s="122" t="s">
        <v>180</v>
      </c>
      <c r="H56" s="125"/>
    </row>
    <row r="57" spans="1:8" ht="15">
      <c r="A57" s="114"/>
      <c r="B57" s="120"/>
      <c r="C57" s="121"/>
      <c r="D57" s="121"/>
      <c r="E57" s="126"/>
      <c r="F57" s="126"/>
      <c r="G57" s="122" t="s">
        <v>181</v>
      </c>
      <c r="H57" s="125"/>
    </row>
    <row r="58" spans="1:8" ht="15">
      <c r="A58" s="114"/>
      <c r="B58" s="120"/>
      <c r="C58" s="121"/>
      <c r="D58" s="121"/>
      <c r="E58" s="126"/>
      <c r="F58" s="126"/>
      <c r="G58" s="122" t="s">
        <v>52</v>
      </c>
      <c r="H58" s="125"/>
    </row>
    <row r="59" spans="1:8" ht="15">
      <c r="A59" s="114"/>
      <c r="B59" s="120"/>
      <c r="C59" s="121"/>
      <c r="D59" s="121"/>
      <c r="E59" s="126"/>
      <c r="F59" s="126"/>
      <c r="G59" s="122" t="s">
        <v>182</v>
      </c>
      <c r="H59" s="125"/>
    </row>
    <row r="60" spans="1:8" ht="15">
      <c r="A60" s="114"/>
      <c r="B60" s="120"/>
      <c r="C60" s="121"/>
      <c r="D60" s="121"/>
      <c r="E60" s="126"/>
      <c r="F60" s="126"/>
      <c r="G60" s="122" t="s">
        <v>183</v>
      </c>
      <c r="H60" s="125"/>
    </row>
    <row r="61" spans="1:8" ht="15">
      <c r="A61" s="114"/>
      <c r="B61" s="120"/>
      <c r="C61" s="121"/>
      <c r="D61" s="121"/>
      <c r="E61" s="126"/>
      <c r="F61" s="126"/>
      <c r="G61" s="122" t="s">
        <v>184</v>
      </c>
      <c r="H61" s="125"/>
    </row>
    <row r="62" spans="1:8" ht="15">
      <c r="A62" s="114"/>
      <c r="B62" s="120"/>
      <c r="C62" s="121"/>
      <c r="D62" s="121"/>
      <c r="E62" s="126"/>
      <c r="F62" s="126"/>
      <c r="G62" s="122" t="s">
        <v>185</v>
      </c>
      <c r="H62" s="125"/>
    </row>
    <row r="63" spans="1:8" ht="15">
      <c r="A63" s="114"/>
      <c r="B63" s="120"/>
      <c r="C63" s="121"/>
      <c r="D63" s="121"/>
      <c r="E63" s="126"/>
      <c r="F63" s="126"/>
      <c r="G63" s="122" t="s">
        <v>186</v>
      </c>
      <c r="H63" s="125"/>
    </row>
    <row r="64" spans="1:8" ht="15">
      <c r="A64" s="114"/>
      <c r="B64" s="120"/>
      <c r="C64" s="121"/>
      <c r="D64" s="121"/>
      <c r="E64" s="126"/>
      <c r="F64" s="126"/>
      <c r="G64" s="122" t="s">
        <v>187</v>
      </c>
      <c r="H64" s="125"/>
    </row>
    <row r="65" spans="1:8" ht="15">
      <c r="A65" s="114"/>
      <c r="B65" s="120"/>
      <c r="C65" s="121"/>
      <c r="D65" s="121"/>
      <c r="E65" s="126"/>
      <c r="F65" s="126"/>
      <c r="G65" s="122" t="s">
        <v>327</v>
      </c>
      <c r="H65" s="125"/>
    </row>
    <row r="66" spans="1:8" ht="15">
      <c r="A66" s="114"/>
      <c r="B66" s="120"/>
      <c r="C66" s="121"/>
      <c r="D66" s="121"/>
      <c r="E66" s="126"/>
      <c r="F66" s="126"/>
      <c r="G66" s="122" t="s">
        <v>60</v>
      </c>
      <c r="H66" s="125"/>
    </row>
    <row r="67" spans="1:8" ht="15">
      <c r="A67" s="114"/>
      <c r="B67" s="120"/>
      <c r="C67" s="121"/>
      <c r="D67" s="121"/>
      <c r="E67" s="126"/>
      <c r="F67" s="126"/>
      <c r="G67" s="122" t="s">
        <v>188</v>
      </c>
      <c r="H67" s="125"/>
    </row>
    <row r="68" spans="1:8" ht="15">
      <c r="A68" s="114"/>
      <c r="B68" s="120"/>
      <c r="C68" s="121"/>
      <c r="D68" s="121"/>
      <c r="E68" s="126"/>
      <c r="F68" s="126"/>
      <c r="G68" s="122" t="s">
        <v>62</v>
      </c>
      <c r="H68" s="125"/>
    </row>
    <row r="69" spans="1:8" ht="15">
      <c r="A69" s="114"/>
      <c r="B69" s="120"/>
      <c r="C69" s="121"/>
      <c r="D69" s="121"/>
      <c r="E69" s="126"/>
      <c r="F69" s="126"/>
      <c r="G69" s="122" t="s">
        <v>328</v>
      </c>
      <c r="H69" s="125"/>
    </row>
    <row r="70" spans="1:8" ht="15">
      <c r="A70" s="114"/>
      <c r="B70" s="120"/>
      <c r="C70" s="121"/>
      <c r="D70" s="121"/>
      <c r="E70" s="126"/>
      <c r="F70" s="126"/>
      <c r="G70" s="122" t="s">
        <v>64</v>
      </c>
      <c r="H70" s="125"/>
    </row>
    <row r="71" spans="1:8" ht="15">
      <c r="A71" s="114"/>
      <c r="B71" s="120"/>
      <c r="C71" s="121"/>
      <c r="D71" s="121"/>
      <c r="E71" s="126"/>
      <c r="F71" s="126"/>
      <c r="G71" s="122" t="s">
        <v>189</v>
      </c>
      <c r="H71" s="125"/>
    </row>
    <row r="72" spans="1:8" ht="15">
      <c r="A72" s="114"/>
      <c r="B72" s="120"/>
      <c r="C72" s="121"/>
      <c r="D72" s="121"/>
      <c r="E72" s="126"/>
      <c r="F72" s="126"/>
      <c r="G72" s="122" t="s">
        <v>190</v>
      </c>
      <c r="H72" s="125"/>
    </row>
    <row r="73" spans="1:8" ht="15">
      <c r="A73" s="114"/>
      <c r="B73" s="120"/>
      <c r="C73" s="121"/>
      <c r="D73" s="121"/>
      <c r="E73" s="126"/>
      <c r="F73" s="126"/>
      <c r="G73" s="122" t="s">
        <v>191</v>
      </c>
      <c r="H73" s="125"/>
    </row>
    <row r="74" spans="1:8" ht="15">
      <c r="A74" s="114"/>
      <c r="B74" s="120"/>
      <c r="C74" s="121"/>
      <c r="D74" s="121"/>
      <c r="E74" s="126"/>
      <c r="F74" s="126"/>
      <c r="G74" s="122" t="s">
        <v>68</v>
      </c>
      <c r="H74" s="125"/>
    </row>
    <row r="75" spans="1:8" ht="15">
      <c r="A75" s="114"/>
      <c r="B75" s="120"/>
      <c r="C75" s="121"/>
      <c r="D75" s="121"/>
      <c r="E75" s="126"/>
      <c r="F75" s="126"/>
      <c r="G75" s="122" t="s">
        <v>329</v>
      </c>
      <c r="H75" s="125"/>
    </row>
    <row r="76" spans="1:8" ht="15">
      <c r="A76" s="114"/>
      <c r="B76" s="120"/>
      <c r="C76" s="121"/>
      <c r="D76" s="121"/>
      <c r="E76" s="126"/>
      <c r="F76" s="126"/>
      <c r="G76" s="122" t="s">
        <v>330</v>
      </c>
      <c r="H76" s="125"/>
    </row>
    <row r="77" spans="1:8" ht="15">
      <c r="A77" s="114"/>
      <c r="B77" s="120"/>
      <c r="C77" s="121"/>
      <c r="D77" s="121"/>
      <c r="E77" s="126"/>
      <c r="F77" s="126"/>
      <c r="G77" s="122" t="s">
        <v>331</v>
      </c>
      <c r="H77" s="125"/>
    </row>
    <row r="78" spans="1:8" ht="15">
      <c r="A78" s="114"/>
      <c r="B78" s="120"/>
      <c r="C78" s="121"/>
      <c r="D78" s="121"/>
      <c r="E78" s="126"/>
      <c r="F78" s="126"/>
      <c r="G78" s="122" t="s">
        <v>332</v>
      </c>
      <c r="H78" s="125"/>
    </row>
    <row r="79" spans="1:8" ht="15">
      <c r="A79" s="114"/>
      <c r="B79" s="120"/>
      <c r="C79" s="121"/>
      <c r="D79" s="121"/>
      <c r="E79" s="126"/>
      <c r="F79" s="126"/>
      <c r="G79" s="122" t="s">
        <v>192</v>
      </c>
      <c r="H79" s="125"/>
    </row>
    <row r="80" spans="1:8" ht="15">
      <c r="A80" s="114"/>
      <c r="B80" s="120"/>
      <c r="C80" s="121"/>
      <c r="D80" s="121"/>
      <c r="E80" s="126"/>
      <c r="F80" s="126"/>
      <c r="G80" s="122" t="s">
        <v>193</v>
      </c>
      <c r="H80" s="125"/>
    </row>
    <row r="81" spans="1:8" ht="15">
      <c r="A81" s="114"/>
      <c r="B81" s="120"/>
      <c r="C81" s="121"/>
      <c r="D81" s="121"/>
      <c r="E81" s="126"/>
      <c r="F81" s="126"/>
      <c r="G81" s="122" t="s">
        <v>194</v>
      </c>
      <c r="H81" s="125"/>
    </row>
    <row r="82" spans="1:8" ht="15">
      <c r="A82" s="114"/>
      <c r="B82" s="120"/>
      <c r="C82" s="121"/>
      <c r="D82" s="121"/>
      <c r="E82" s="126"/>
      <c r="F82" s="126"/>
      <c r="G82" s="122" t="s">
        <v>195</v>
      </c>
      <c r="H82" s="125"/>
    </row>
    <row r="83" spans="1:8" ht="15">
      <c r="A83" s="114"/>
      <c r="B83" s="120"/>
      <c r="C83" s="121"/>
      <c r="D83" s="121"/>
      <c r="E83" s="126"/>
      <c r="F83" s="126"/>
      <c r="G83" s="122" t="s">
        <v>196</v>
      </c>
      <c r="H83" s="125"/>
    </row>
    <row r="84" spans="1:8" ht="15">
      <c r="A84" s="114"/>
      <c r="B84" s="120"/>
      <c r="C84" s="121"/>
      <c r="D84" s="121"/>
      <c r="E84" s="126"/>
      <c r="F84" s="126"/>
      <c r="G84" s="122" t="s">
        <v>197</v>
      </c>
      <c r="H84" s="125"/>
    </row>
    <row r="85" spans="1:8" ht="15">
      <c r="A85" s="114"/>
      <c r="B85" s="120"/>
      <c r="C85" s="121"/>
      <c r="D85" s="121"/>
      <c r="E85" s="126"/>
      <c r="F85" s="126"/>
      <c r="G85" s="122" t="s">
        <v>198</v>
      </c>
      <c r="H85" s="125"/>
    </row>
    <row r="86" spans="1:8" ht="15">
      <c r="A86" s="114"/>
      <c r="B86" s="120"/>
      <c r="C86" s="121"/>
      <c r="D86" s="121"/>
      <c r="E86" s="126"/>
      <c r="F86" s="126"/>
      <c r="G86" s="122" t="s">
        <v>199</v>
      </c>
      <c r="H86" s="125"/>
    </row>
    <row r="87" spans="1:8" ht="15">
      <c r="A87" s="114"/>
      <c r="B87" s="120"/>
      <c r="C87" s="121"/>
      <c r="D87" s="121"/>
      <c r="E87" s="126"/>
      <c r="F87" s="126"/>
      <c r="G87" s="122" t="s">
        <v>333</v>
      </c>
      <c r="H87" s="125"/>
    </row>
    <row r="88" spans="1:8" ht="15">
      <c r="A88" s="114"/>
      <c r="B88" s="120"/>
      <c r="C88" s="121"/>
      <c r="D88" s="121"/>
      <c r="E88" s="126"/>
      <c r="F88" s="126"/>
      <c r="G88" s="122" t="s">
        <v>334</v>
      </c>
      <c r="H88" s="125"/>
    </row>
    <row r="89" spans="1:8" ht="15">
      <c r="A89" s="114"/>
      <c r="B89" s="120"/>
      <c r="C89" s="121"/>
      <c r="D89" s="121"/>
      <c r="E89" s="126"/>
      <c r="F89" s="126"/>
      <c r="G89" s="122" t="s">
        <v>335</v>
      </c>
      <c r="H89" s="125"/>
    </row>
    <row r="90" spans="1:8" ht="15">
      <c r="A90" s="114"/>
      <c r="B90" s="120"/>
      <c r="C90" s="121"/>
      <c r="D90" s="121"/>
      <c r="E90" s="126"/>
      <c r="F90" s="126"/>
      <c r="G90" s="122" t="s">
        <v>200</v>
      </c>
      <c r="H90" s="125"/>
    </row>
    <row r="91" spans="1:8" ht="15">
      <c r="A91" s="114"/>
      <c r="B91" s="120"/>
      <c r="C91" s="121"/>
      <c r="D91" s="121"/>
      <c r="E91" s="126"/>
      <c r="F91" s="126"/>
      <c r="G91" s="122" t="s">
        <v>201</v>
      </c>
      <c r="H91" s="125"/>
    </row>
    <row r="92" spans="1:8" ht="15">
      <c r="A92" s="114"/>
      <c r="B92" s="120"/>
      <c r="C92" s="121"/>
      <c r="D92" s="121"/>
      <c r="E92" s="126"/>
      <c r="F92" s="126"/>
      <c r="G92" s="122" t="s">
        <v>202</v>
      </c>
      <c r="H92" s="125"/>
    </row>
    <row r="93" spans="1:8" ht="15">
      <c r="A93" s="114"/>
      <c r="B93" s="120"/>
      <c r="C93" s="121"/>
      <c r="D93" s="121"/>
      <c r="E93" s="126"/>
      <c r="F93" s="126"/>
      <c r="G93" s="122" t="s">
        <v>87</v>
      </c>
      <c r="H93" s="125"/>
    </row>
    <row r="94" spans="1:8" ht="15">
      <c r="A94" s="114"/>
      <c r="B94" s="120"/>
      <c r="C94" s="121"/>
      <c r="D94" s="121"/>
      <c r="E94" s="126"/>
      <c r="F94" s="126"/>
      <c r="G94" s="122" t="s">
        <v>336</v>
      </c>
      <c r="H94" s="125"/>
    </row>
    <row r="95" spans="1:8" ht="15">
      <c r="A95" s="114"/>
      <c r="B95" s="120"/>
      <c r="C95" s="121"/>
      <c r="D95" s="121"/>
      <c r="E95" s="126"/>
      <c r="F95" s="126"/>
      <c r="G95" s="122" t="s">
        <v>337</v>
      </c>
      <c r="H95" s="125"/>
    </row>
    <row r="96" spans="1:8" ht="15">
      <c r="A96" s="114"/>
      <c r="B96" s="120"/>
      <c r="C96" s="121"/>
      <c r="D96" s="121"/>
      <c r="E96" s="126"/>
      <c r="F96" s="126"/>
      <c r="G96" s="122" t="s">
        <v>203</v>
      </c>
      <c r="H96" s="125"/>
    </row>
    <row r="97" spans="1:8" ht="15">
      <c r="A97" s="114"/>
      <c r="B97" s="120"/>
      <c r="C97" s="121"/>
      <c r="D97" s="121"/>
      <c r="E97" s="126"/>
      <c r="F97" s="126"/>
      <c r="G97" s="122" t="s">
        <v>204</v>
      </c>
      <c r="H97" s="125"/>
    </row>
    <row r="98" spans="1:8" ht="15">
      <c r="A98" s="114"/>
      <c r="B98" s="120"/>
      <c r="C98" s="121"/>
      <c r="D98" s="121"/>
      <c r="E98" s="126"/>
      <c r="F98" s="126"/>
      <c r="G98" s="122" t="s">
        <v>205</v>
      </c>
      <c r="H98" s="125"/>
    </row>
    <row r="99" spans="1:8" ht="15">
      <c r="A99" s="114"/>
      <c r="B99" s="120"/>
      <c r="C99" s="121"/>
      <c r="D99" s="121"/>
      <c r="E99" s="126"/>
      <c r="F99" s="126"/>
      <c r="G99" s="122" t="s">
        <v>206</v>
      </c>
      <c r="H99" s="125"/>
    </row>
    <row r="100" spans="1:8" ht="15">
      <c r="A100" s="114"/>
      <c r="B100" s="120"/>
      <c r="C100" s="121"/>
      <c r="D100" s="121"/>
      <c r="E100" s="126"/>
      <c r="F100" s="126"/>
      <c r="G100" s="122" t="s">
        <v>338</v>
      </c>
      <c r="H100" s="125"/>
    </row>
    <row r="101" spans="1:8" ht="15">
      <c r="A101" s="114"/>
      <c r="B101" s="120"/>
      <c r="C101" s="121"/>
      <c r="D101" s="121"/>
      <c r="E101" s="126"/>
      <c r="F101" s="126"/>
      <c r="G101" s="122" t="s">
        <v>207</v>
      </c>
      <c r="H101" s="125"/>
    </row>
    <row r="102" spans="1:8" ht="15">
      <c r="A102" s="114"/>
      <c r="B102" s="120"/>
      <c r="C102" s="121"/>
      <c r="D102" s="121"/>
      <c r="E102" s="126"/>
      <c r="F102" s="126"/>
      <c r="G102" s="122" t="s">
        <v>208</v>
      </c>
      <c r="H102" s="125"/>
    </row>
    <row r="103" spans="1:8" ht="15">
      <c r="A103" s="114"/>
      <c r="B103" s="120"/>
      <c r="C103" s="121"/>
      <c r="D103" s="121"/>
      <c r="E103" s="126"/>
      <c r="F103" s="126" t="s">
        <v>209</v>
      </c>
      <c r="G103" s="122" t="s">
        <v>210</v>
      </c>
      <c r="H103" s="125"/>
    </row>
    <row r="104" spans="1:8" ht="15">
      <c r="A104" s="114"/>
      <c r="B104" s="120"/>
      <c r="C104" s="121"/>
      <c r="D104" s="121"/>
      <c r="E104" s="126"/>
      <c r="F104" s="126"/>
      <c r="G104" s="122" t="s">
        <v>211</v>
      </c>
      <c r="H104" s="125"/>
    </row>
    <row r="105" spans="1:8" ht="15">
      <c r="A105" s="114"/>
      <c r="B105" s="120"/>
      <c r="C105" s="121"/>
      <c r="D105" s="121"/>
      <c r="E105" s="126"/>
      <c r="F105" s="126"/>
      <c r="G105" s="122" t="s">
        <v>212</v>
      </c>
      <c r="H105" s="125"/>
    </row>
    <row r="106" spans="1:8" ht="15">
      <c r="A106" s="114"/>
      <c r="B106" s="120"/>
      <c r="C106" s="121"/>
      <c r="D106" s="121"/>
      <c r="E106" s="126"/>
      <c r="F106" s="126"/>
      <c r="G106" s="122" t="s">
        <v>213</v>
      </c>
      <c r="H106" s="125"/>
    </row>
    <row r="107" spans="1:8" ht="15">
      <c r="A107" s="114"/>
      <c r="B107" s="120"/>
      <c r="C107" s="121"/>
      <c r="D107" s="121"/>
      <c r="E107" s="126"/>
      <c r="F107" s="126"/>
      <c r="G107" s="122" t="s">
        <v>214</v>
      </c>
      <c r="H107" s="125"/>
    </row>
    <row r="108" spans="1:8" ht="15">
      <c r="A108" s="114"/>
      <c r="B108" s="120"/>
      <c r="C108" s="121"/>
      <c r="D108" s="121"/>
      <c r="E108" s="126"/>
      <c r="F108" s="126"/>
      <c r="G108" s="122" t="s">
        <v>215</v>
      </c>
      <c r="H108" s="125"/>
    </row>
    <row r="109" spans="1:8" ht="15">
      <c r="A109" s="114"/>
      <c r="B109" s="120"/>
      <c r="C109" s="121"/>
      <c r="D109" s="121"/>
      <c r="E109" s="126"/>
      <c r="F109" s="126"/>
      <c r="G109" s="122" t="s">
        <v>216</v>
      </c>
      <c r="H109" s="125"/>
    </row>
    <row r="110" spans="1:8" ht="15">
      <c r="A110" s="114"/>
      <c r="B110" s="120"/>
      <c r="C110" s="121"/>
      <c r="D110" s="121"/>
      <c r="E110" s="126"/>
      <c r="F110" s="126"/>
      <c r="G110" s="122" t="s">
        <v>217</v>
      </c>
      <c r="H110" s="125"/>
    </row>
    <row r="111" spans="1:8" ht="15">
      <c r="A111" s="114"/>
      <c r="B111" s="120"/>
      <c r="C111" s="121"/>
      <c r="D111" s="121"/>
      <c r="E111" s="126"/>
      <c r="F111" s="126"/>
      <c r="G111" s="122" t="s">
        <v>218</v>
      </c>
      <c r="H111" s="125"/>
    </row>
    <row r="112" spans="1:8" ht="15">
      <c r="A112" s="114"/>
      <c r="B112" s="120"/>
      <c r="C112" s="121"/>
      <c r="D112" s="121"/>
      <c r="E112" s="126"/>
      <c r="F112" s="126"/>
      <c r="G112" s="122" t="s">
        <v>219</v>
      </c>
      <c r="H112" s="125"/>
    </row>
    <row r="113" spans="1:8" ht="15">
      <c r="A113" s="114"/>
      <c r="B113" s="120"/>
      <c r="C113" s="121"/>
      <c r="D113" s="121"/>
      <c r="E113" s="126"/>
      <c r="F113" s="126"/>
      <c r="G113" s="122" t="s">
        <v>220</v>
      </c>
      <c r="H113" s="125"/>
    </row>
    <row r="114" spans="1:8" ht="15">
      <c r="A114" s="114"/>
      <c r="B114" s="120"/>
      <c r="C114" s="121"/>
      <c r="D114" s="121"/>
      <c r="E114" s="126"/>
      <c r="F114" s="126" t="s">
        <v>221</v>
      </c>
      <c r="G114" s="122" t="s">
        <v>222</v>
      </c>
      <c r="H114" s="125"/>
    </row>
    <row r="115" spans="1:8" ht="15">
      <c r="A115" s="114"/>
      <c r="B115" s="120"/>
      <c r="C115" s="121"/>
      <c r="D115" s="121"/>
      <c r="E115" s="126"/>
      <c r="F115" s="126"/>
      <c r="G115" s="122" t="s">
        <v>223</v>
      </c>
      <c r="H115" s="125"/>
    </row>
    <row r="116" spans="1:8" ht="15">
      <c r="A116" s="114"/>
      <c r="B116" s="120"/>
      <c r="C116" s="121"/>
      <c r="D116" s="121"/>
      <c r="E116" s="126"/>
      <c r="F116" s="126"/>
      <c r="G116" s="122" t="s">
        <v>224</v>
      </c>
      <c r="H116" s="125"/>
    </row>
    <row r="117" spans="1:8" ht="15">
      <c r="A117" s="114"/>
      <c r="B117" s="120"/>
      <c r="C117" s="121"/>
      <c r="D117" s="121"/>
      <c r="E117" s="126"/>
      <c r="F117" s="126"/>
      <c r="G117" s="122" t="s">
        <v>112</v>
      </c>
      <c r="H117" s="125"/>
    </row>
    <row r="118" spans="1:8" ht="15">
      <c r="A118" s="114"/>
      <c r="B118" s="120"/>
      <c r="C118" s="121"/>
      <c r="D118" s="121"/>
      <c r="E118" s="126"/>
      <c r="F118" s="126"/>
      <c r="G118" s="122" t="s">
        <v>225</v>
      </c>
      <c r="H118" s="125"/>
    </row>
    <row r="119" spans="1:8" ht="15">
      <c r="A119" s="114"/>
      <c r="B119" s="120"/>
      <c r="C119" s="121"/>
      <c r="D119" s="121"/>
      <c r="E119" s="126"/>
      <c r="F119" s="126"/>
      <c r="G119" s="122" t="s">
        <v>114</v>
      </c>
      <c r="H119" s="125"/>
    </row>
    <row r="120" spans="1:8" ht="15">
      <c r="A120" s="114"/>
      <c r="B120" s="120"/>
      <c r="C120" s="121"/>
      <c r="D120" s="121"/>
      <c r="E120" s="126"/>
      <c r="F120" s="126"/>
      <c r="G120" s="122" t="s">
        <v>226</v>
      </c>
      <c r="H120" s="125"/>
    </row>
    <row r="121" spans="1:8" ht="15">
      <c r="A121" s="114"/>
      <c r="B121" s="120"/>
      <c r="C121" s="121"/>
      <c r="D121" s="121"/>
      <c r="E121" s="126"/>
      <c r="F121" s="126"/>
      <c r="G121" s="122" t="s">
        <v>116</v>
      </c>
      <c r="H121" s="125"/>
    </row>
    <row r="122" spans="1:8" ht="15">
      <c r="A122" s="114"/>
      <c r="B122" s="120"/>
      <c r="C122" s="121"/>
      <c r="D122" s="121"/>
      <c r="E122" s="126"/>
      <c r="F122" s="126"/>
      <c r="G122" s="122" t="s">
        <v>227</v>
      </c>
      <c r="H122" s="125"/>
    </row>
    <row r="123" spans="1:8" ht="15">
      <c r="A123" s="114"/>
      <c r="B123" s="120"/>
      <c r="C123" s="121"/>
      <c r="D123" s="121"/>
      <c r="E123" s="126"/>
      <c r="F123" s="126"/>
      <c r="G123" s="122" t="s">
        <v>228</v>
      </c>
      <c r="H123" s="125"/>
    </row>
    <row r="124" spans="1:8" ht="15">
      <c r="A124" s="114"/>
      <c r="B124" s="120"/>
      <c r="C124" s="121"/>
      <c r="D124" s="121"/>
      <c r="E124" s="126"/>
      <c r="F124" s="126" t="s">
        <v>229</v>
      </c>
      <c r="G124" s="122" t="s">
        <v>230</v>
      </c>
      <c r="H124" s="125"/>
    </row>
    <row r="125" spans="1:8" ht="15">
      <c r="A125" s="114"/>
      <c r="B125" s="120"/>
      <c r="C125" s="121"/>
      <c r="D125" s="121"/>
      <c r="E125" s="126"/>
      <c r="F125" s="126"/>
      <c r="G125" s="122" t="s">
        <v>121</v>
      </c>
      <c r="H125" s="125"/>
    </row>
    <row r="126" spans="1:8" ht="15">
      <c r="A126" s="114"/>
      <c r="B126" s="120"/>
      <c r="C126" s="121"/>
      <c r="D126" s="121"/>
      <c r="E126" s="126"/>
      <c r="F126" s="126"/>
      <c r="G126" s="122" t="s">
        <v>231</v>
      </c>
      <c r="H126" s="125"/>
    </row>
    <row r="127" spans="1:8" ht="15">
      <c r="A127" s="114"/>
      <c r="B127" s="120"/>
      <c r="C127" s="121"/>
      <c r="D127" s="121"/>
      <c r="E127" s="126"/>
      <c r="F127" s="126"/>
      <c r="G127" s="122" t="s">
        <v>232</v>
      </c>
      <c r="H127" s="125"/>
    </row>
    <row r="128" spans="1:8" ht="15">
      <c r="A128" s="114"/>
      <c r="B128" s="120"/>
      <c r="C128" s="121"/>
      <c r="D128" s="121"/>
      <c r="E128" s="126"/>
      <c r="F128" s="126" t="s">
        <v>233</v>
      </c>
      <c r="G128" s="122" t="s">
        <v>234</v>
      </c>
      <c r="H128" s="125"/>
    </row>
    <row r="129" spans="1:8" ht="15">
      <c r="A129" s="114"/>
      <c r="B129" s="120"/>
      <c r="C129" s="121"/>
      <c r="D129" s="121"/>
      <c r="E129" s="126"/>
      <c r="F129" s="126"/>
      <c r="G129" s="122" t="s">
        <v>235</v>
      </c>
      <c r="H129" s="125"/>
    </row>
    <row r="130" spans="1:8" ht="15">
      <c r="A130" s="114"/>
      <c r="B130" s="120"/>
      <c r="C130" s="121"/>
      <c r="D130" s="121"/>
      <c r="E130" s="126"/>
      <c r="F130" s="126"/>
      <c r="G130" s="122"/>
      <c r="H130" s="125"/>
    </row>
    <row r="131" spans="1:8" ht="15">
      <c r="A131" s="127"/>
      <c r="B131" s="120"/>
      <c r="C131" s="121"/>
      <c r="D131" s="121"/>
      <c r="E131" s="121" t="s">
        <v>572</v>
      </c>
      <c r="F131" s="121"/>
      <c r="G131" s="122"/>
      <c r="H131" s="124"/>
    </row>
    <row r="132" spans="1:8" ht="15">
      <c r="A132" s="114"/>
      <c r="B132" s="120"/>
      <c r="C132" s="121"/>
      <c r="D132" s="121"/>
      <c r="E132" s="126"/>
      <c r="F132" s="126" t="s">
        <v>151</v>
      </c>
      <c r="G132" s="122" t="s">
        <v>5</v>
      </c>
      <c r="H132" s="125"/>
    </row>
    <row r="133" spans="1:8" ht="15">
      <c r="A133" s="114"/>
      <c r="B133" s="120"/>
      <c r="C133" s="121"/>
      <c r="D133" s="121"/>
      <c r="E133" s="126"/>
      <c r="F133" s="126"/>
      <c r="G133" s="122" t="s">
        <v>6</v>
      </c>
      <c r="H133" s="125"/>
    </row>
    <row r="134" spans="1:8" ht="15">
      <c r="A134" s="114"/>
      <c r="B134" s="120"/>
      <c r="C134" s="121"/>
      <c r="D134" s="121"/>
      <c r="E134" s="126"/>
      <c r="F134" s="126"/>
      <c r="G134" s="122" t="s">
        <v>152</v>
      </c>
      <c r="H134" s="125"/>
    </row>
    <row r="135" spans="1:8" ht="15">
      <c r="A135" s="114"/>
      <c r="B135" s="120"/>
      <c r="C135" s="121"/>
      <c r="D135" s="121"/>
      <c r="E135" s="126"/>
      <c r="F135" s="126"/>
      <c r="G135" s="122" t="s">
        <v>153</v>
      </c>
      <c r="H135" s="125"/>
    </row>
    <row r="136" spans="1:8" ht="15">
      <c r="A136" s="114"/>
      <c r="B136" s="120"/>
      <c r="C136" s="121"/>
      <c r="D136" s="121"/>
      <c r="E136" s="126"/>
      <c r="F136" s="126"/>
      <c r="G136" s="122" t="s">
        <v>154</v>
      </c>
      <c r="H136" s="125"/>
    </row>
    <row r="137" spans="1:8" ht="15">
      <c r="A137" s="114"/>
      <c r="B137" s="120"/>
      <c r="C137" s="121"/>
      <c r="D137" s="121"/>
      <c r="E137" s="126"/>
      <c r="F137" s="126"/>
      <c r="G137" s="122" t="s">
        <v>10</v>
      </c>
      <c r="H137" s="125"/>
    </row>
    <row r="138" spans="1:8" ht="15">
      <c r="A138" s="114"/>
      <c r="B138" s="120"/>
      <c r="C138" s="121"/>
      <c r="D138" s="121"/>
      <c r="E138" s="126"/>
      <c r="F138" s="126"/>
      <c r="G138" s="122" t="s">
        <v>11</v>
      </c>
      <c r="H138" s="125"/>
    </row>
    <row r="139" spans="1:8" ht="15">
      <c r="A139" s="114"/>
      <c r="B139" s="120"/>
      <c r="C139" s="121"/>
      <c r="D139" s="121"/>
      <c r="E139" s="126"/>
      <c r="F139" s="126"/>
      <c r="G139" s="122" t="s">
        <v>13</v>
      </c>
      <c r="H139" s="125"/>
    </row>
    <row r="140" spans="1:8" ht="15">
      <c r="A140" s="114"/>
      <c r="B140" s="120"/>
      <c r="C140" s="121"/>
      <c r="D140" s="121"/>
      <c r="E140" s="126"/>
      <c r="F140" s="126"/>
      <c r="G140" s="122" t="s">
        <v>14</v>
      </c>
      <c r="H140" s="125"/>
    </row>
    <row r="141" spans="1:8" ht="15">
      <c r="A141" s="114"/>
      <c r="B141" s="120"/>
      <c r="C141" s="121"/>
      <c r="D141" s="121"/>
      <c r="E141" s="126"/>
      <c r="F141" s="126"/>
      <c r="G141" s="122" t="s">
        <v>15</v>
      </c>
      <c r="H141" s="125"/>
    </row>
    <row r="142" spans="1:8" ht="15">
      <c r="A142" s="114"/>
      <c r="B142" s="120"/>
      <c r="C142" s="121"/>
      <c r="D142" s="121"/>
      <c r="E142" s="126"/>
      <c r="F142" s="126"/>
      <c r="G142" s="122" t="s">
        <v>155</v>
      </c>
      <c r="H142" s="125"/>
    </row>
    <row r="143" spans="1:8" ht="15">
      <c r="A143" s="114"/>
      <c r="B143" s="120"/>
      <c r="C143" s="121"/>
      <c r="D143" s="121"/>
      <c r="E143" s="126"/>
      <c r="F143" s="126"/>
      <c r="G143" s="122" t="s">
        <v>156</v>
      </c>
      <c r="H143" s="125"/>
    </row>
    <row r="144" spans="1:8" ht="15">
      <c r="A144" s="114"/>
      <c r="B144" s="120"/>
      <c r="C144" s="121"/>
      <c r="D144" s="121"/>
      <c r="E144" s="126"/>
      <c r="F144" s="126"/>
      <c r="G144" s="122" t="s">
        <v>322</v>
      </c>
      <c r="H144" s="125"/>
    </row>
    <row r="145" spans="1:8" ht="15">
      <c r="A145" s="114"/>
      <c r="B145" s="120"/>
      <c r="C145" s="121"/>
      <c r="D145" s="121"/>
      <c r="E145" s="126"/>
      <c r="F145" s="126"/>
      <c r="G145" s="122" t="s">
        <v>157</v>
      </c>
      <c r="H145" s="125"/>
    </row>
    <row r="146" spans="1:8" ht="15">
      <c r="A146" s="114"/>
      <c r="B146" s="120"/>
      <c r="C146" s="121"/>
      <c r="D146" s="121"/>
      <c r="E146" s="126"/>
      <c r="F146" s="126"/>
      <c r="G146" s="122" t="s">
        <v>158</v>
      </c>
      <c r="H146" s="125"/>
    </row>
    <row r="147" spans="1:8" ht="15">
      <c r="A147" s="114"/>
      <c r="B147" s="120"/>
      <c r="C147" s="121"/>
      <c r="D147" s="121"/>
      <c r="E147" s="126"/>
      <c r="F147" s="126"/>
      <c r="G147" s="122" t="s">
        <v>323</v>
      </c>
      <c r="H147" s="125"/>
    </row>
    <row r="148" spans="1:8" ht="15">
      <c r="A148" s="114"/>
      <c r="B148" s="120"/>
      <c r="C148" s="121"/>
      <c r="D148" s="121"/>
      <c r="E148" s="126"/>
      <c r="F148" s="126"/>
      <c r="G148" s="122" t="s">
        <v>159</v>
      </c>
      <c r="H148" s="125"/>
    </row>
    <row r="149" spans="1:8" ht="15">
      <c r="A149" s="114"/>
      <c r="B149" s="120"/>
      <c r="C149" s="121"/>
      <c r="D149" s="121"/>
      <c r="E149" s="126"/>
      <c r="F149" s="126"/>
      <c r="G149" s="122" t="s">
        <v>23</v>
      </c>
      <c r="H149" s="125"/>
    </row>
    <row r="150" spans="1:8" ht="15">
      <c r="A150" s="114"/>
      <c r="B150" s="120"/>
      <c r="C150" s="121"/>
      <c r="D150" s="121"/>
      <c r="E150" s="126"/>
      <c r="F150" s="126"/>
      <c r="G150" s="122" t="s">
        <v>324</v>
      </c>
      <c r="H150" s="125"/>
    </row>
    <row r="151" spans="1:8" ht="15">
      <c r="A151" s="114"/>
      <c r="B151" s="120"/>
      <c r="C151" s="121"/>
      <c r="D151" s="121"/>
      <c r="E151" s="126"/>
      <c r="F151" s="126"/>
      <c r="G151" s="122" t="s">
        <v>325</v>
      </c>
      <c r="H151" s="125"/>
    </row>
    <row r="152" spans="1:8" ht="15">
      <c r="A152" s="114"/>
      <c r="B152" s="120"/>
      <c r="C152" s="121"/>
      <c r="D152" s="121"/>
      <c r="E152" s="126"/>
      <c r="F152" s="126"/>
      <c r="G152" s="122" t="s">
        <v>160</v>
      </c>
      <c r="H152" s="125"/>
    </row>
    <row r="153" spans="1:8" ht="15">
      <c r="A153" s="114"/>
      <c r="B153" s="120"/>
      <c r="C153" s="121"/>
      <c r="D153" s="121"/>
      <c r="E153" s="126"/>
      <c r="F153" s="126"/>
      <c r="G153" s="122" t="s">
        <v>161</v>
      </c>
      <c r="H153" s="125"/>
    </row>
    <row r="154" spans="1:8" ht="15">
      <c r="A154" s="114"/>
      <c r="B154" s="120"/>
      <c r="C154" s="121"/>
      <c r="D154" s="121"/>
      <c r="E154" s="126"/>
      <c r="F154" s="126"/>
      <c r="G154" s="122" t="s">
        <v>28</v>
      </c>
      <c r="H154" s="125"/>
    </row>
    <row r="155" spans="1:8" ht="15">
      <c r="A155" s="114"/>
      <c r="B155" s="120"/>
      <c r="C155" s="121"/>
      <c r="D155" s="121"/>
      <c r="E155" s="126"/>
      <c r="F155" s="126"/>
      <c r="G155" s="122" t="s">
        <v>162</v>
      </c>
      <c r="H155" s="125"/>
    </row>
    <row r="156" spans="1:8" ht="15">
      <c r="A156" s="114"/>
      <c r="B156" s="120"/>
      <c r="C156" s="121"/>
      <c r="D156" s="121"/>
      <c r="E156" s="126"/>
      <c r="F156" s="126"/>
      <c r="G156" s="122" t="s">
        <v>163</v>
      </c>
      <c r="H156" s="125"/>
    </row>
    <row r="157" spans="1:8" ht="15">
      <c r="A157" s="114"/>
      <c r="B157" s="120"/>
      <c r="C157" s="121"/>
      <c r="D157" s="121"/>
      <c r="E157" s="126"/>
      <c r="F157" s="126"/>
      <c r="G157" s="122" t="s">
        <v>164</v>
      </c>
      <c r="H157" s="125"/>
    </row>
    <row r="158" spans="1:8" ht="15">
      <c r="A158" s="114"/>
      <c r="B158" s="120"/>
      <c r="C158" s="121"/>
      <c r="D158" s="121"/>
      <c r="E158" s="126"/>
      <c r="F158" s="126"/>
      <c r="G158" s="122" t="s">
        <v>165</v>
      </c>
      <c r="H158" s="125"/>
    </row>
    <row r="159" spans="1:8" ht="15">
      <c r="A159" s="114"/>
      <c r="B159" s="120"/>
      <c r="C159" s="121"/>
      <c r="D159" s="121"/>
      <c r="E159" s="126"/>
      <c r="F159" s="126"/>
      <c r="G159" s="122" t="s">
        <v>166</v>
      </c>
      <c r="H159" s="125"/>
    </row>
    <row r="160" spans="1:8" ht="15">
      <c r="A160" s="114"/>
      <c r="B160" s="120"/>
      <c r="C160" s="121"/>
      <c r="D160" s="121"/>
      <c r="E160" s="126"/>
      <c r="F160" s="126"/>
      <c r="G160" s="122" t="s">
        <v>167</v>
      </c>
      <c r="H160" s="125"/>
    </row>
    <row r="161" spans="1:8" ht="15">
      <c r="A161" s="114"/>
      <c r="B161" s="120"/>
      <c r="C161" s="121"/>
      <c r="D161" s="121"/>
      <c r="E161" s="126"/>
      <c r="F161" s="126"/>
      <c r="G161" s="122" t="s">
        <v>35</v>
      </c>
      <c r="H161" s="125"/>
    </row>
    <row r="162" spans="1:8" ht="15">
      <c r="A162" s="114"/>
      <c r="B162" s="120"/>
      <c r="C162" s="121"/>
      <c r="D162" s="121"/>
      <c r="E162" s="126"/>
      <c r="F162" s="126"/>
      <c r="G162" s="122" t="s">
        <v>168</v>
      </c>
      <c r="H162" s="125"/>
    </row>
    <row r="163" spans="1:8" ht="15">
      <c r="A163" s="114"/>
      <c r="B163" s="120"/>
      <c r="C163" s="121"/>
      <c r="D163" s="121"/>
      <c r="E163" s="126"/>
      <c r="F163" s="126"/>
      <c r="G163" s="122" t="s">
        <v>169</v>
      </c>
      <c r="H163" s="125"/>
    </row>
    <row r="164" spans="1:8" ht="15">
      <c r="A164" s="114"/>
      <c r="B164" s="120"/>
      <c r="C164" s="121"/>
      <c r="D164" s="121"/>
      <c r="E164" s="126"/>
      <c r="F164" s="126"/>
      <c r="G164" s="122" t="s">
        <v>170</v>
      </c>
      <c r="H164" s="125"/>
    </row>
    <row r="165" spans="1:8" ht="15">
      <c r="A165" s="114"/>
      <c r="B165" s="120"/>
      <c r="C165" s="121"/>
      <c r="D165" s="121"/>
      <c r="E165" s="126"/>
      <c r="F165" s="126"/>
      <c r="G165" s="122" t="s">
        <v>171</v>
      </c>
      <c r="H165" s="125"/>
    </row>
    <row r="166" spans="1:8" ht="15">
      <c r="A166" s="114"/>
      <c r="B166" s="120"/>
      <c r="C166" s="121"/>
      <c r="D166" s="121"/>
      <c r="E166" s="126"/>
      <c r="F166" s="126"/>
      <c r="G166" s="122" t="s">
        <v>172</v>
      </c>
      <c r="H166" s="125"/>
    </row>
    <row r="167" spans="1:8" ht="15">
      <c r="A167" s="114"/>
      <c r="B167" s="120"/>
      <c r="C167" s="121"/>
      <c r="D167" s="121"/>
      <c r="E167" s="126"/>
      <c r="F167" s="126"/>
      <c r="G167" s="122" t="s">
        <v>173</v>
      </c>
      <c r="H167" s="125"/>
    </row>
    <row r="168" spans="1:8" ht="15">
      <c r="A168" s="114"/>
      <c r="B168" s="120"/>
      <c r="C168" s="121"/>
      <c r="D168" s="121"/>
      <c r="E168" s="126"/>
      <c r="F168" s="126"/>
      <c r="G168" s="122" t="s">
        <v>174</v>
      </c>
      <c r="H168" s="125"/>
    </row>
    <row r="169" spans="1:8" ht="15">
      <c r="A169" s="114"/>
      <c r="B169" s="120"/>
      <c r="C169" s="121"/>
      <c r="D169" s="121"/>
      <c r="E169" s="126"/>
      <c r="F169" s="126"/>
      <c r="G169" s="122" t="s">
        <v>175</v>
      </c>
      <c r="H169" s="125"/>
    </row>
    <row r="170" spans="1:8" ht="15">
      <c r="A170" s="114"/>
      <c r="B170" s="120"/>
      <c r="C170" s="121"/>
      <c r="D170" s="121"/>
      <c r="E170" s="126"/>
      <c r="F170" s="126"/>
      <c r="G170" s="122" t="s">
        <v>176</v>
      </c>
      <c r="H170" s="125"/>
    </row>
    <row r="171" spans="1:8" ht="15">
      <c r="A171" s="114"/>
      <c r="B171" s="120"/>
      <c r="C171" s="121"/>
      <c r="D171" s="121"/>
      <c r="E171" s="126"/>
      <c r="F171" s="126"/>
      <c r="G171" s="122" t="s">
        <v>177</v>
      </c>
      <c r="H171" s="125"/>
    </row>
    <row r="172" spans="1:8" ht="15">
      <c r="A172" s="114"/>
      <c r="B172" s="120"/>
      <c r="C172" s="121"/>
      <c r="D172" s="121"/>
      <c r="E172" s="126"/>
      <c r="F172" s="126"/>
      <c r="G172" s="122" t="s">
        <v>178</v>
      </c>
      <c r="H172" s="125"/>
    </row>
    <row r="173" spans="1:8" ht="15">
      <c r="A173" s="114"/>
      <c r="B173" s="120"/>
      <c r="C173" s="121"/>
      <c r="D173" s="121"/>
      <c r="E173" s="126"/>
      <c r="F173" s="126"/>
      <c r="G173" s="122" t="s">
        <v>46</v>
      </c>
      <c r="H173" s="125"/>
    </row>
    <row r="174" spans="1:8" ht="15">
      <c r="A174" s="114"/>
      <c r="B174" s="120"/>
      <c r="C174" s="121"/>
      <c r="D174" s="121"/>
      <c r="E174" s="126"/>
      <c r="F174" s="126"/>
      <c r="G174" s="122" t="s">
        <v>47</v>
      </c>
      <c r="H174" s="125"/>
    </row>
    <row r="175" spans="1:8" ht="15">
      <c r="A175" s="114"/>
      <c r="B175" s="120"/>
      <c r="C175" s="121"/>
      <c r="D175" s="121"/>
      <c r="E175" s="126"/>
      <c r="F175" s="126"/>
      <c r="G175" s="122" t="s">
        <v>179</v>
      </c>
      <c r="H175" s="125"/>
    </row>
    <row r="176" spans="1:8" ht="15">
      <c r="A176" s="114"/>
      <c r="B176" s="120"/>
      <c r="C176" s="121"/>
      <c r="D176" s="121"/>
      <c r="E176" s="126"/>
      <c r="F176" s="126"/>
      <c r="G176" s="122" t="s">
        <v>326</v>
      </c>
      <c r="H176" s="125"/>
    </row>
    <row r="177" spans="1:8" ht="15">
      <c r="A177" s="114"/>
      <c r="B177" s="120"/>
      <c r="C177" s="121"/>
      <c r="D177" s="121"/>
      <c r="E177" s="126"/>
      <c r="F177" s="126"/>
      <c r="G177" s="122" t="s">
        <v>180</v>
      </c>
      <c r="H177" s="125"/>
    </row>
    <row r="178" spans="1:8" ht="15">
      <c r="A178" s="114"/>
      <c r="B178" s="120"/>
      <c r="C178" s="121"/>
      <c r="D178" s="121"/>
      <c r="E178" s="126"/>
      <c r="F178" s="126"/>
      <c r="G178" s="122" t="s">
        <v>181</v>
      </c>
      <c r="H178" s="125"/>
    </row>
    <row r="179" spans="1:8" ht="15">
      <c r="A179" s="114"/>
      <c r="B179" s="120"/>
      <c r="C179" s="121"/>
      <c r="D179" s="121"/>
      <c r="E179" s="126"/>
      <c r="F179" s="126"/>
      <c r="G179" s="122" t="s">
        <v>52</v>
      </c>
      <c r="H179" s="125"/>
    </row>
    <row r="180" spans="1:8" ht="15">
      <c r="A180" s="114"/>
      <c r="B180" s="120"/>
      <c r="C180" s="121"/>
      <c r="D180" s="121"/>
      <c r="E180" s="126"/>
      <c r="F180" s="126"/>
      <c r="G180" s="122" t="s">
        <v>182</v>
      </c>
      <c r="H180" s="125"/>
    </row>
    <row r="181" spans="1:8" ht="15">
      <c r="A181" s="114"/>
      <c r="B181" s="120"/>
      <c r="C181" s="121"/>
      <c r="D181" s="121"/>
      <c r="E181" s="126"/>
      <c r="F181" s="126"/>
      <c r="G181" s="122" t="s">
        <v>183</v>
      </c>
      <c r="H181" s="125"/>
    </row>
    <row r="182" spans="1:8" ht="15">
      <c r="A182" s="114"/>
      <c r="B182" s="120"/>
      <c r="C182" s="121"/>
      <c r="D182" s="121"/>
      <c r="E182" s="126"/>
      <c r="F182" s="126"/>
      <c r="G182" s="122" t="s">
        <v>184</v>
      </c>
      <c r="H182" s="125"/>
    </row>
    <row r="183" spans="1:8" ht="15">
      <c r="A183" s="114"/>
      <c r="B183" s="120"/>
      <c r="C183" s="121"/>
      <c r="D183" s="121"/>
      <c r="E183" s="126"/>
      <c r="F183" s="126"/>
      <c r="G183" s="122" t="s">
        <v>185</v>
      </c>
      <c r="H183" s="125"/>
    </row>
    <row r="184" spans="1:8" ht="15">
      <c r="A184" s="114"/>
      <c r="B184" s="120"/>
      <c r="C184" s="121"/>
      <c r="D184" s="121"/>
      <c r="E184" s="126"/>
      <c r="F184" s="126"/>
      <c r="G184" s="122" t="s">
        <v>186</v>
      </c>
      <c r="H184" s="125"/>
    </row>
    <row r="185" spans="1:8" ht="15">
      <c r="A185" s="114"/>
      <c r="B185" s="120"/>
      <c r="C185" s="121"/>
      <c r="D185" s="121"/>
      <c r="E185" s="126"/>
      <c r="F185" s="126"/>
      <c r="G185" s="122" t="s">
        <v>187</v>
      </c>
      <c r="H185" s="125"/>
    </row>
    <row r="186" spans="1:8" ht="15">
      <c r="A186" s="114"/>
      <c r="B186" s="120"/>
      <c r="C186" s="121"/>
      <c r="D186" s="121"/>
      <c r="E186" s="126"/>
      <c r="F186" s="126"/>
      <c r="G186" s="122" t="s">
        <v>327</v>
      </c>
      <c r="H186" s="125"/>
    </row>
    <row r="187" spans="1:8" ht="15">
      <c r="A187" s="114"/>
      <c r="B187" s="120"/>
      <c r="C187" s="121"/>
      <c r="D187" s="121"/>
      <c r="E187" s="126"/>
      <c r="F187" s="126"/>
      <c r="G187" s="122" t="s">
        <v>60</v>
      </c>
      <c r="H187" s="125"/>
    </row>
    <row r="188" spans="1:8" ht="15">
      <c r="A188" s="114"/>
      <c r="B188" s="120"/>
      <c r="C188" s="121"/>
      <c r="D188" s="121"/>
      <c r="E188" s="126"/>
      <c r="F188" s="126"/>
      <c r="G188" s="122" t="s">
        <v>188</v>
      </c>
      <c r="H188" s="125"/>
    </row>
    <row r="189" spans="1:8" ht="15">
      <c r="A189" s="114"/>
      <c r="B189" s="120"/>
      <c r="C189" s="121"/>
      <c r="D189" s="121"/>
      <c r="E189" s="126"/>
      <c r="F189" s="126"/>
      <c r="G189" s="122" t="s">
        <v>62</v>
      </c>
      <c r="H189" s="125"/>
    </row>
    <row r="190" spans="1:8" ht="15">
      <c r="A190" s="114"/>
      <c r="B190" s="120"/>
      <c r="C190" s="121"/>
      <c r="D190" s="121"/>
      <c r="E190" s="126"/>
      <c r="F190" s="126"/>
      <c r="G190" s="122" t="s">
        <v>328</v>
      </c>
      <c r="H190" s="125"/>
    </row>
    <row r="191" spans="1:8" ht="15">
      <c r="A191" s="114"/>
      <c r="B191" s="120"/>
      <c r="C191" s="121"/>
      <c r="D191" s="121"/>
      <c r="E191" s="126"/>
      <c r="F191" s="126"/>
      <c r="G191" s="122" t="s">
        <v>64</v>
      </c>
      <c r="H191" s="125"/>
    </row>
    <row r="192" spans="1:8" ht="15">
      <c r="A192" s="114"/>
      <c r="B192" s="120"/>
      <c r="C192" s="121"/>
      <c r="D192" s="121"/>
      <c r="E192" s="126"/>
      <c r="F192" s="126"/>
      <c r="G192" s="122" t="s">
        <v>189</v>
      </c>
      <c r="H192" s="125"/>
    </row>
    <row r="193" spans="1:8" ht="15">
      <c r="A193" s="114"/>
      <c r="B193" s="120"/>
      <c r="C193" s="121"/>
      <c r="D193" s="121"/>
      <c r="E193" s="126"/>
      <c r="F193" s="126"/>
      <c r="G193" s="122" t="s">
        <v>190</v>
      </c>
      <c r="H193" s="125"/>
    </row>
    <row r="194" spans="1:8" ht="15">
      <c r="A194" s="114"/>
      <c r="B194" s="120"/>
      <c r="C194" s="121"/>
      <c r="D194" s="121"/>
      <c r="E194" s="126"/>
      <c r="F194" s="126"/>
      <c r="G194" s="122" t="s">
        <v>191</v>
      </c>
      <c r="H194" s="125"/>
    </row>
    <row r="195" spans="1:8" ht="15">
      <c r="A195" s="114"/>
      <c r="B195" s="120"/>
      <c r="C195" s="121"/>
      <c r="D195" s="121"/>
      <c r="E195" s="126"/>
      <c r="F195" s="126"/>
      <c r="G195" s="122" t="s">
        <v>68</v>
      </c>
      <c r="H195" s="125"/>
    </row>
    <row r="196" spans="1:8" ht="15">
      <c r="A196" s="114"/>
      <c r="B196" s="120"/>
      <c r="C196" s="121"/>
      <c r="D196" s="121"/>
      <c r="E196" s="126"/>
      <c r="F196" s="126"/>
      <c r="G196" s="122" t="s">
        <v>329</v>
      </c>
      <c r="H196" s="125"/>
    </row>
    <row r="197" spans="1:8" ht="15">
      <c r="A197" s="114"/>
      <c r="B197" s="120"/>
      <c r="C197" s="121"/>
      <c r="D197" s="121"/>
      <c r="E197" s="126"/>
      <c r="F197" s="126"/>
      <c r="G197" s="122" t="s">
        <v>330</v>
      </c>
      <c r="H197" s="125"/>
    </row>
    <row r="198" spans="1:8" ht="15">
      <c r="A198" s="114"/>
      <c r="B198" s="120"/>
      <c r="C198" s="121"/>
      <c r="D198" s="121"/>
      <c r="E198" s="126"/>
      <c r="F198" s="126"/>
      <c r="G198" s="122" t="s">
        <v>331</v>
      </c>
      <c r="H198" s="125"/>
    </row>
    <row r="199" spans="1:8" ht="15">
      <c r="A199" s="114"/>
      <c r="B199" s="120"/>
      <c r="C199" s="121"/>
      <c r="D199" s="121"/>
      <c r="E199" s="126"/>
      <c r="F199" s="126"/>
      <c r="G199" s="122" t="s">
        <v>332</v>
      </c>
      <c r="H199" s="125"/>
    </row>
    <row r="200" spans="1:8" ht="15">
      <c r="A200" s="114"/>
      <c r="B200" s="120"/>
      <c r="C200" s="121"/>
      <c r="D200" s="121"/>
      <c r="E200" s="126"/>
      <c r="F200" s="126"/>
      <c r="G200" s="122" t="s">
        <v>192</v>
      </c>
      <c r="H200" s="125"/>
    </row>
    <row r="201" spans="1:8" ht="15">
      <c r="A201" s="114"/>
      <c r="B201" s="120"/>
      <c r="C201" s="121"/>
      <c r="D201" s="121"/>
      <c r="E201" s="126"/>
      <c r="F201" s="126"/>
      <c r="G201" s="122" t="s">
        <v>193</v>
      </c>
      <c r="H201" s="125"/>
    </row>
    <row r="202" spans="1:8" ht="15">
      <c r="A202" s="114"/>
      <c r="B202" s="120"/>
      <c r="C202" s="121"/>
      <c r="D202" s="121"/>
      <c r="E202" s="126"/>
      <c r="F202" s="126"/>
      <c r="G202" s="122" t="s">
        <v>194</v>
      </c>
      <c r="H202" s="125"/>
    </row>
    <row r="203" spans="1:8" ht="15">
      <c r="A203" s="114"/>
      <c r="B203" s="120"/>
      <c r="C203" s="121"/>
      <c r="D203" s="121"/>
      <c r="E203" s="126"/>
      <c r="F203" s="126"/>
      <c r="G203" s="122" t="s">
        <v>195</v>
      </c>
      <c r="H203" s="125"/>
    </row>
    <row r="204" spans="1:8" ht="15">
      <c r="A204" s="114"/>
      <c r="B204" s="120"/>
      <c r="C204" s="121"/>
      <c r="D204" s="121"/>
      <c r="E204" s="126"/>
      <c r="F204" s="126"/>
      <c r="G204" s="122" t="s">
        <v>196</v>
      </c>
      <c r="H204" s="125"/>
    </row>
    <row r="205" spans="1:8" ht="15">
      <c r="A205" s="114"/>
      <c r="B205" s="120"/>
      <c r="C205" s="121"/>
      <c r="D205" s="121"/>
      <c r="E205" s="126"/>
      <c r="F205" s="126"/>
      <c r="G205" s="122" t="s">
        <v>197</v>
      </c>
      <c r="H205" s="125"/>
    </row>
    <row r="206" spans="1:8" ht="15">
      <c r="A206" s="114"/>
      <c r="B206" s="120"/>
      <c r="C206" s="121"/>
      <c r="D206" s="121"/>
      <c r="E206" s="126"/>
      <c r="F206" s="126"/>
      <c r="G206" s="122" t="s">
        <v>198</v>
      </c>
      <c r="H206" s="125"/>
    </row>
    <row r="207" spans="1:8" ht="15">
      <c r="A207" s="114"/>
      <c r="B207" s="120"/>
      <c r="C207" s="121"/>
      <c r="D207" s="121"/>
      <c r="E207" s="126"/>
      <c r="F207" s="126"/>
      <c r="G207" s="122" t="s">
        <v>199</v>
      </c>
      <c r="H207" s="125"/>
    </row>
    <row r="208" spans="1:8" ht="15">
      <c r="A208" s="114"/>
      <c r="B208" s="120"/>
      <c r="C208" s="121"/>
      <c r="D208" s="121"/>
      <c r="E208" s="126"/>
      <c r="F208" s="126"/>
      <c r="G208" s="122" t="s">
        <v>333</v>
      </c>
      <c r="H208" s="125"/>
    </row>
    <row r="209" spans="1:8" ht="15">
      <c r="A209" s="114"/>
      <c r="B209" s="120"/>
      <c r="C209" s="121"/>
      <c r="D209" s="121"/>
      <c r="E209" s="126"/>
      <c r="F209" s="126"/>
      <c r="G209" s="122" t="s">
        <v>334</v>
      </c>
      <c r="H209" s="125"/>
    </row>
    <row r="210" spans="1:8" ht="15">
      <c r="A210" s="114"/>
      <c r="B210" s="120"/>
      <c r="C210" s="121"/>
      <c r="D210" s="121"/>
      <c r="E210" s="126"/>
      <c r="F210" s="126"/>
      <c r="G210" s="122" t="s">
        <v>335</v>
      </c>
      <c r="H210" s="125"/>
    </row>
    <row r="211" spans="1:8" ht="15">
      <c r="A211" s="114"/>
      <c r="B211" s="120"/>
      <c r="C211" s="121"/>
      <c r="D211" s="121"/>
      <c r="E211" s="126"/>
      <c r="F211" s="126"/>
      <c r="G211" s="122" t="s">
        <v>200</v>
      </c>
      <c r="H211" s="125"/>
    </row>
    <row r="212" spans="1:8" ht="15">
      <c r="A212" s="114"/>
      <c r="B212" s="120"/>
      <c r="C212" s="121"/>
      <c r="D212" s="121"/>
      <c r="E212" s="126"/>
      <c r="F212" s="126"/>
      <c r="G212" s="122" t="s">
        <v>201</v>
      </c>
      <c r="H212" s="125"/>
    </row>
    <row r="213" spans="1:8" ht="15">
      <c r="A213" s="114"/>
      <c r="B213" s="120"/>
      <c r="C213" s="121"/>
      <c r="D213" s="121"/>
      <c r="E213" s="126"/>
      <c r="F213" s="126"/>
      <c r="G213" s="122" t="s">
        <v>202</v>
      </c>
      <c r="H213" s="125"/>
    </row>
    <row r="214" spans="1:8" ht="15">
      <c r="A214" s="114"/>
      <c r="B214" s="120"/>
      <c r="C214" s="121"/>
      <c r="D214" s="121"/>
      <c r="E214" s="126"/>
      <c r="F214" s="126"/>
      <c r="G214" s="122" t="s">
        <v>87</v>
      </c>
      <c r="H214" s="125"/>
    </row>
    <row r="215" spans="1:8" ht="15">
      <c r="A215" s="114"/>
      <c r="B215" s="120"/>
      <c r="C215" s="121"/>
      <c r="D215" s="121"/>
      <c r="E215" s="126"/>
      <c r="F215" s="126"/>
      <c r="G215" s="122" t="s">
        <v>336</v>
      </c>
      <c r="H215" s="125"/>
    </row>
    <row r="216" spans="1:8" ht="15">
      <c r="A216" s="114"/>
      <c r="B216" s="120"/>
      <c r="C216" s="121"/>
      <c r="D216" s="121"/>
      <c r="E216" s="126"/>
      <c r="F216" s="126"/>
      <c r="G216" s="122" t="s">
        <v>337</v>
      </c>
      <c r="H216" s="125"/>
    </row>
    <row r="217" spans="1:8" ht="15">
      <c r="A217" s="114"/>
      <c r="B217" s="120"/>
      <c r="C217" s="121"/>
      <c r="D217" s="121"/>
      <c r="E217" s="126"/>
      <c r="F217" s="126"/>
      <c r="G217" s="122" t="s">
        <v>203</v>
      </c>
      <c r="H217" s="125"/>
    </row>
    <row r="218" spans="1:8" ht="15">
      <c r="A218" s="114"/>
      <c r="B218" s="120"/>
      <c r="C218" s="121"/>
      <c r="D218" s="121"/>
      <c r="E218" s="126"/>
      <c r="F218" s="126"/>
      <c r="G218" s="122" t="s">
        <v>204</v>
      </c>
      <c r="H218" s="125"/>
    </row>
    <row r="219" spans="1:8" ht="15">
      <c r="A219" s="114"/>
      <c r="B219" s="120"/>
      <c r="C219" s="121"/>
      <c r="D219" s="121"/>
      <c r="E219" s="126"/>
      <c r="F219" s="126"/>
      <c r="G219" s="122" t="s">
        <v>205</v>
      </c>
      <c r="H219" s="125"/>
    </row>
    <row r="220" spans="1:8" ht="15">
      <c r="A220" s="114"/>
      <c r="B220" s="120"/>
      <c r="C220" s="121"/>
      <c r="D220" s="121"/>
      <c r="E220" s="126"/>
      <c r="F220" s="126"/>
      <c r="G220" s="122" t="s">
        <v>206</v>
      </c>
      <c r="H220" s="125"/>
    </row>
    <row r="221" spans="1:8" ht="15">
      <c r="A221" s="114"/>
      <c r="B221" s="120"/>
      <c r="C221" s="121"/>
      <c r="D221" s="121"/>
      <c r="E221" s="126"/>
      <c r="F221" s="126"/>
      <c r="G221" s="122" t="s">
        <v>338</v>
      </c>
      <c r="H221" s="125"/>
    </row>
    <row r="222" spans="1:8" ht="15">
      <c r="A222" s="114"/>
      <c r="B222" s="120"/>
      <c r="C222" s="121"/>
      <c r="D222" s="121"/>
      <c r="E222" s="126"/>
      <c r="F222" s="126"/>
      <c r="G222" s="122" t="s">
        <v>207</v>
      </c>
      <c r="H222" s="125"/>
    </row>
    <row r="223" spans="1:8" ht="15">
      <c r="A223" s="114"/>
      <c r="B223" s="120"/>
      <c r="C223" s="121"/>
      <c r="D223" s="121"/>
      <c r="E223" s="126"/>
      <c r="F223" s="126"/>
      <c r="G223" s="122" t="s">
        <v>208</v>
      </c>
      <c r="H223" s="125"/>
    </row>
    <row r="224" spans="1:8" ht="15">
      <c r="A224" s="114"/>
      <c r="B224" s="120"/>
      <c r="C224" s="121"/>
      <c r="D224" s="121"/>
      <c r="E224" s="126"/>
      <c r="F224" s="126" t="s">
        <v>209</v>
      </c>
      <c r="G224" s="122" t="s">
        <v>210</v>
      </c>
      <c r="H224" s="125"/>
    </row>
    <row r="225" spans="1:8" ht="15">
      <c r="A225" s="114"/>
      <c r="B225" s="120"/>
      <c r="C225" s="121"/>
      <c r="D225" s="121"/>
      <c r="E225" s="126"/>
      <c r="F225" s="126"/>
      <c r="G225" s="122" t="s">
        <v>211</v>
      </c>
      <c r="H225" s="125"/>
    </row>
    <row r="226" spans="1:8" ht="15">
      <c r="A226" s="114"/>
      <c r="B226" s="120"/>
      <c r="C226" s="121"/>
      <c r="D226" s="121"/>
      <c r="E226" s="126"/>
      <c r="F226" s="126"/>
      <c r="G226" s="122" t="s">
        <v>212</v>
      </c>
      <c r="H226" s="125"/>
    </row>
    <row r="227" spans="1:8" ht="15">
      <c r="A227" s="114"/>
      <c r="B227" s="120"/>
      <c r="C227" s="121"/>
      <c r="D227" s="121"/>
      <c r="E227" s="126"/>
      <c r="F227" s="126"/>
      <c r="G227" s="122" t="s">
        <v>213</v>
      </c>
      <c r="H227" s="125"/>
    </row>
    <row r="228" spans="1:8" ht="15">
      <c r="A228" s="114"/>
      <c r="B228" s="120"/>
      <c r="C228" s="121"/>
      <c r="D228" s="121"/>
      <c r="E228" s="126"/>
      <c r="F228" s="126"/>
      <c r="G228" s="122" t="s">
        <v>214</v>
      </c>
      <c r="H228" s="125"/>
    </row>
    <row r="229" spans="1:8" ht="15">
      <c r="A229" s="114"/>
      <c r="B229" s="120"/>
      <c r="C229" s="121"/>
      <c r="D229" s="121"/>
      <c r="E229" s="126"/>
      <c r="F229" s="126"/>
      <c r="G229" s="122" t="s">
        <v>215</v>
      </c>
      <c r="H229" s="125"/>
    </row>
    <row r="230" spans="1:8" ht="15">
      <c r="A230" s="114"/>
      <c r="B230" s="120"/>
      <c r="C230" s="121"/>
      <c r="D230" s="121"/>
      <c r="E230" s="126"/>
      <c r="F230" s="126"/>
      <c r="G230" s="122" t="s">
        <v>216</v>
      </c>
      <c r="H230" s="125"/>
    </row>
    <row r="231" spans="1:8" ht="15">
      <c r="A231" s="114"/>
      <c r="B231" s="120"/>
      <c r="C231" s="121"/>
      <c r="D231" s="121"/>
      <c r="E231" s="126"/>
      <c r="F231" s="126"/>
      <c r="G231" s="122" t="s">
        <v>217</v>
      </c>
      <c r="H231" s="125"/>
    </row>
    <row r="232" spans="1:8" ht="15">
      <c r="A232" s="114"/>
      <c r="B232" s="120"/>
      <c r="C232" s="121"/>
      <c r="D232" s="121"/>
      <c r="E232" s="126"/>
      <c r="F232" s="126"/>
      <c r="G232" s="122" t="s">
        <v>218</v>
      </c>
      <c r="H232" s="125"/>
    </row>
    <row r="233" spans="1:8" ht="15">
      <c r="A233" s="114"/>
      <c r="B233" s="120"/>
      <c r="C233" s="121"/>
      <c r="D233" s="121"/>
      <c r="E233" s="126"/>
      <c r="F233" s="126"/>
      <c r="G233" s="122" t="s">
        <v>219</v>
      </c>
      <c r="H233" s="125"/>
    </row>
    <row r="234" spans="1:8" ht="15">
      <c r="A234" s="114"/>
      <c r="B234" s="120"/>
      <c r="C234" s="121"/>
      <c r="D234" s="121"/>
      <c r="E234" s="126"/>
      <c r="F234" s="126"/>
      <c r="G234" s="122" t="s">
        <v>220</v>
      </c>
      <c r="H234" s="125"/>
    </row>
    <row r="235" spans="1:8" ht="15">
      <c r="A235" s="114"/>
      <c r="B235" s="120"/>
      <c r="C235" s="121"/>
      <c r="D235" s="121"/>
      <c r="E235" s="126"/>
      <c r="F235" s="126" t="s">
        <v>221</v>
      </c>
      <c r="G235" s="122" t="s">
        <v>222</v>
      </c>
      <c r="H235" s="125"/>
    </row>
    <row r="236" spans="1:8" ht="15">
      <c r="A236" s="114"/>
      <c r="B236" s="120"/>
      <c r="C236" s="121"/>
      <c r="D236" s="121"/>
      <c r="E236" s="126"/>
      <c r="F236" s="126"/>
      <c r="G236" s="122" t="s">
        <v>223</v>
      </c>
      <c r="H236" s="125"/>
    </row>
    <row r="237" spans="1:8" ht="15">
      <c r="A237" s="114"/>
      <c r="B237" s="120"/>
      <c r="C237" s="121"/>
      <c r="D237" s="121"/>
      <c r="E237" s="126"/>
      <c r="F237" s="126"/>
      <c r="G237" s="122" t="s">
        <v>224</v>
      </c>
      <c r="H237" s="125"/>
    </row>
    <row r="238" spans="1:8" ht="15">
      <c r="A238" s="114"/>
      <c r="B238" s="120"/>
      <c r="C238" s="121"/>
      <c r="D238" s="121"/>
      <c r="E238" s="126"/>
      <c r="F238" s="126"/>
      <c r="G238" s="122" t="s">
        <v>112</v>
      </c>
      <c r="H238" s="125"/>
    </row>
    <row r="239" spans="1:8" ht="15">
      <c r="A239" s="114"/>
      <c r="B239" s="120"/>
      <c r="C239" s="121"/>
      <c r="D239" s="121"/>
      <c r="E239" s="126"/>
      <c r="F239" s="126"/>
      <c r="G239" s="122" t="s">
        <v>225</v>
      </c>
      <c r="H239" s="125"/>
    </row>
    <row r="240" spans="1:8" ht="15">
      <c r="A240" s="114"/>
      <c r="B240" s="120"/>
      <c r="C240" s="121"/>
      <c r="D240" s="121"/>
      <c r="E240" s="126"/>
      <c r="F240" s="126"/>
      <c r="G240" s="122" t="s">
        <v>114</v>
      </c>
      <c r="H240" s="125"/>
    </row>
    <row r="241" spans="1:8" ht="15">
      <c r="A241" s="114"/>
      <c r="B241" s="120"/>
      <c r="C241" s="121"/>
      <c r="D241" s="121"/>
      <c r="E241" s="126"/>
      <c r="F241" s="126"/>
      <c r="G241" s="122" t="s">
        <v>226</v>
      </c>
      <c r="H241" s="125"/>
    </row>
    <row r="242" spans="1:8" ht="15">
      <c r="A242" s="114"/>
      <c r="B242" s="120"/>
      <c r="C242" s="121"/>
      <c r="D242" s="121"/>
      <c r="E242" s="126"/>
      <c r="F242" s="126"/>
      <c r="G242" s="122" t="s">
        <v>116</v>
      </c>
      <c r="H242" s="125"/>
    </row>
    <row r="243" spans="1:8" ht="15">
      <c r="A243" s="114"/>
      <c r="B243" s="120"/>
      <c r="C243" s="121"/>
      <c r="D243" s="121"/>
      <c r="E243" s="126"/>
      <c r="F243" s="126"/>
      <c r="G243" s="122" t="s">
        <v>227</v>
      </c>
      <c r="H243" s="125"/>
    </row>
    <row r="244" spans="1:8" ht="15">
      <c r="A244" s="114"/>
      <c r="B244" s="120"/>
      <c r="C244" s="121"/>
      <c r="D244" s="121"/>
      <c r="E244" s="126"/>
      <c r="F244" s="126"/>
      <c r="G244" s="122" t="s">
        <v>228</v>
      </c>
      <c r="H244" s="125"/>
    </row>
    <row r="245" spans="1:8" ht="15">
      <c r="A245" s="114"/>
      <c r="B245" s="120"/>
      <c r="C245" s="121"/>
      <c r="D245" s="121"/>
      <c r="E245" s="126"/>
      <c r="F245" s="126" t="s">
        <v>229</v>
      </c>
      <c r="G245" s="122" t="s">
        <v>230</v>
      </c>
      <c r="H245" s="125"/>
    </row>
    <row r="246" spans="1:8" ht="15">
      <c r="A246" s="114"/>
      <c r="B246" s="120"/>
      <c r="C246" s="121"/>
      <c r="D246" s="121"/>
      <c r="E246" s="126"/>
      <c r="F246" s="126"/>
      <c r="G246" s="122" t="s">
        <v>121</v>
      </c>
      <c r="H246" s="125"/>
    </row>
    <row r="247" spans="1:8" ht="15">
      <c r="A247" s="114"/>
      <c r="B247" s="120"/>
      <c r="C247" s="121"/>
      <c r="D247" s="121"/>
      <c r="E247" s="126"/>
      <c r="F247" s="126"/>
      <c r="G247" s="122" t="s">
        <v>231</v>
      </c>
      <c r="H247" s="125"/>
    </row>
    <row r="248" spans="1:8" ht="15">
      <c r="A248" s="114"/>
      <c r="B248" s="120"/>
      <c r="C248" s="121"/>
      <c r="D248" s="121"/>
      <c r="E248" s="126"/>
      <c r="F248" s="126"/>
      <c r="G248" s="122" t="s">
        <v>232</v>
      </c>
      <c r="H248" s="125"/>
    </row>
    <row r="249" spans="1:8" ht="15">
      <c r="A249" s="114"/>
      <c r="B249" s="120"/>
      <c r="C249" s="121"/>
      <c r="D249" s="121"/>
      <c r="E249" s="126"/>
      <c r="F249" s="126" t="s">
        <v>233</v>
      </c>
      <c r="G249" s="122" t="s">
        <v>234</v>
      </c>
      <c r="H249" s="125"/>
    </row>
    <row r="250" spans="1:8" ht="15">
      <c r="A250" s="114"/>
      <c r="B250" s="120"/>
      <c r="C250" s="121"/>
      <c r="D250" s="121"/>
      <c r="E250" s="126"/>
      <c r="F250" s="126"/>
      <c r="G250" s="122" t="s">
        <v>235</v>
      </c>
      <c r="H250" s="125"/>
    </row>
    <row r="251" spans="1:8" ht="15">
      <c r="A251" s="114"/>
      <c r="B251" s="120"/>
      <c r="C251" s="121"/>
      <c r="D251" s="121"/>
      <c r="E251" s="126"/>
      <c r="F251" s="126"/>
      <c r="G251" s="122"/>
      <c r="H251" s="125"/>
    </row>
    <row r="252" spans="1:8" ht="15">
      <c r="A252" s="114"/>
      <c r="B252" s="120"/>
      <c r="C252" s="121"/>
      <c r="D252" s="121" t="s">
        <v>575</v>
      </c>
      <c r="E252" s="121"/>
      <c r="F252" s="121"/>
      <c r="G252" s="122"/>
      <c r="H252" s="125"/>
    </row>
    <row r="253" spans="1:8" ht="15">
      <c r="A253" s="114"/>
      <c r="B253" s="120"/>
      <c r="C253" s="121"/>
      <c r="D253" s="121"/>
      <c r="E253" s="121" t="s">
        <v>571</v>
      </c>
      <c r="F253" s="121"/>
      <c r="G253" s="122"/>
      <c r="H253" s="124">
        <f>SUM(H254:H313)</f>
        <v>911.7</v>
      </c>
    </row>
    <row r="254" spans="1:8" ht="15">
      <c r="A254" s="114"/>
      <c r="B254" s="120"/>
      <c r="C254" s="121"/>
      <c r="D254" s="121"/>
      <c r="E254" s="121"/>
      <c r="F254" s="126" t="s">
        <v>151</v>
      </c>
      <c r="G254" s="122" t="s">
        <v>238</v>
      </c>
      <c r="H254" s="125">
        <v>10.06</v>
      </c>
    </row>
    <row r="255" spans="1:8" ht="15">
      <c r="A255" s="114"/>
      <c r="B255" s="120"/>
      <c r="C255" s="121"/>
      <c r="D255" s="121"/>
      <c r="E255" s="121"/>
      <c r="F255" s="126"/>
      <c r="G255" s="122" t="s">
        <v>239</v>
      </c>
      <c r="H255" s="125">
        <v>0</v>
      </c>
    </row>
    <row r="256" spans="1:8" ht="15">
      <c r="A256" s="114"/>
      <c r="B256" s="120"/>
      <c r="C256" s="121"/>
      <c r="D256" s="121"/>
      <c r="E256" s="121"/>
      <c r="F256" s="126"/>
      <c r="G256" s="122" t="s">
        <v>240</v>
      </c>
      <c r="H256" s="125">
        <v>140</v>
      </c>
    </row>
    <row r="257" spans="1:8" ht="15">
      <c r="A257" s="114"/>
      <c r="B257" s="120"/>
      <c r="C257" s="121"/>
      <c r="D257" s="121"/>
      <c r="E257" s="121"/>
      <c r="F257" s="126"/>
      <c r="G257" s="122" t="s">
        <v>241</v>
      </c>
      <c r="H257" s="125">
        <v>0</v>
      </c>
    </row>
    <row r="258" spans="1:8" ht="15">
      <c r="A258" s="114"/>
      <c r="B258" s="120"/>
      <c r="C258" s="121"/>
      <c r="D258" s="121"/>
      <c r="E258" s="121"/>
      <c r="F258" s="126"/>
      <c r="G258" s="122" t="s">
        <v>242</v>
      </c>
      <c r="H258" s="125">
        <v>14.9</v>
      </c>
    </row>
    <row r="259" spans="1:8" ht="15">
      <c r="A259" s="114"/>
      <c r="B259" s="120"/>
      <c r="C259" s="121"/>
      <c r="D259" s="121"/>
      <c r="E259" s="121"/>
      <c r="F259" s="126"/>
      <c r="G259" s="122" t="s">
        <v>243</v>
      </c>
      <c r="H259" s="125">
        <v>4.8</v>
      </c>
    </row>
    <row r="260" spans="1:8" ht="15">
      <c r="A260" s="114"/>
      <c r="B260" s="120"/>
      <c r="C260" s="121"/>
      <c r="D260" s="121"/>
      <c r="E260" s="121"/>
      <c r="F260" s="126"/>
      <c r="G260" s="122" t="s">
        <v>244</v>
      </c>
      <c r="H260" s="125">
        <v>22</v>
      </c>
    </row>
    <row r="261" spans="1:8" ht="15">
      <c r="A261" s="114"/>
      <c r="B261" s="120"/>
      <c r="C261" s="121"/>
      <c r="D261" s="121"/>
      <c r="E261" s="121"/>
      <c r="F261" s="126"/>
      <c r="G261" s="122" t="s">
        <v>245</v>
      </c>
      <c r="H261" s="125">
        <v>36.1</v>
      </c>
    </row>
    <row r="262" spans="1:8" ht="15">
      <c r="A262" s="114"/>
      <c r="B262" s="120"/>
      <c r="C262" s="121"/>
      <c r="D262" s="121"/>
      <c r="E262" s="121"/>
      <c r="F262" s="126"/>
      <c r="G262" s="122" t="s">
        <v>246</v>
      </c>
      <c r="H262" s="125">
        <v>0</v>
      </c>
    </row>
    <row r="263" spans="1:8" ht="15">
      <c r="A263" s="114"/>
      <c r="B263" s="120"/>
      <c r="C263" s="121"/>
      <c r="D263" s="121"/>
      <c r="E263" s="121"/>
      <c r="F263" s="126"/>
      <c r="G263" s="122" t="s">
        <v>247</v>
      </c>
      <c r="H263" s="125">
        <v>28.05</v>
      </c>
    </row>
    <row r="264" spans="1:8" ht="15">
      <c r="A264" s="114"/>
      <c r="B264" s="120"/>
      <c r="C264" s="121"/>
      <c r="D264" s="121"/>
      <c r="E264" s="121"/>
      <c r="F264" s="126"/>
      <c r="G264" s="122" t="s">
        <v>248</v>
      </c>
      <c r="H264" s="125">
        <v>35.17</v>
      </c>
    </row>
    <row r="265" spans="1:8" ht="15">
      <c r="A265" s="114"/>
      <c r="B265" s="120"/>
      <c r="C265" s="121"/>
      <c r="D265" s="121"/>
      <c r="E265" s="121"/>
      <c r="F265" s="126"/>
      <c r="G265" s="122" t="s">
        <v>249</v>
      </c>
      <c r="H265" s="125">
        <v>0</v>
      </c>
    </row>
    <row r="266" spans="1:8" ht="15">
      <c r="A266" s="114"/>
      <c r="B266" s="120"/>
      <c r="C266" s="121"/>
      <c r="D266" s="121"/>
      <c r="E266" s="121"/>
      <c r="F266" s="126"/>
      <c r="G266" s="122" t="s">
        <v>250</v>
      </c>
      <c r="H266" s="125">
        <v>0</v>
      </c>
    </row>
    <row r="267" spans="1:8" ht="15">
      <c r="A267" s="114"/>
      <c r="B267" s="120"/>
      <c r="C267" s="121"/>
      <c r="D267" s="121"/>
      <c r="E267" s="121"/>
      <c r="F267" s="126"/>
      <c r="G267" s="122" t="s">
        <v>251</v>
      </c>
      <c r="H267" s="125">
        <v>0</v>
      </c>
    </row>
    <row r="268" spans="1:8" ht="15">
      <c r="A268" s="114"/>
      <c r="B268" s="120"/>
      <c r="C268" s="121"/>
      <c r="D268" s="121"/>
      <c r="E268" s="121"/>
      <c r="F268" s="126"/>
      <c r="G268" s="122" t="s">
        <v>252</v>
      </c>
      <c r="H268" s="125">
        <v>0</v>
      </c>
    </row>
    <row r="269" spans="1:8" ht="15">
      <c r="A269" s="114"/>
      <c r="B269" s="120"/>
      <c r="C269" s="121"/>
      <c r="D269" s="121"/>
      <c r="E269" s="121"/>
      <c r="F269" s="126"/>
      <c r="G269" s="122" t="s">
        <v>245</v>
      </c>
      <c r="H269" s="125">
        <v>15.23</v>
      </c>
    </row>
    <row r="270" spans="1:8" ht="15">
      <c r="A270" s="114"/>
      <c r="B270" s="120"/>
      <c r="C270" s="121"/>
      <c r="D270" s="121"/>
      <c r="E270" s="121"/>
      <c r="F270" s="126"/>
      <c r="G270" s="122" t="s">
        <v>254</v>
      </c>
      <c r="H270" s="125">
        <v>0</v>
      </c>
    </row>
    <row r="271" spans="1:8" ht="15">
      <c r="A271" s="114"/>
      <c r="B271" s="120"/>
      <c r="C271" s="121"/>
      <c r="D271" s="121"/>
      <c r="E271" s="121"/>
      <c r="F271" s="126"/>
      <c r="G271" s="122" t="s">
        <v>255</v>
      </c>
      <c r="H271" s="125">
        <v>0</v>
      </c>
    </row>
    <row r="272" spans="1:8" ht="15">
      <c r="A272" s="114"/>
      <c r="B272" s="120"/>
      <c r="C272" s="121"/>
      <c r="D272" s="121"/>
      <c r="E272" s="121"/>
      <c r="F272" s="126"/>
      <c r="G272" s="122" t="s">
        <v>256</v>
      </c>
      <c r="H272" s="125">
        <v>41.75</v>
      </c>
    </row>
    <row r="273" spans="1:8" ht="15">
      <c r="A273" s="114"/>
      <c r="B273" s="120"/>
      <c r="C273" s="121"/>
      <c r="D273" s="121"/>
      <c r="E273" s="121"/>
      <c r="F273" s="126"/>
      <c r="G273" s="122" t="s">
        <v>257</v>
      </c>
      <c r="H273" s="125">
        <v>0</v>
      </c>
    </row>
    <row r="274" spans="1:8" ht="15">
      <c r="A274" s="114"/>
      <c r="B274" s="120"/>
      <c r="C274" s="121"/>
      <c r="D274" s="121"/>
      <c r="E274" s="121"/>
      <c r="F274" s="126"/>
      <c r="G274" s="122" t="s">
        <v>258</v>
      </c>
      <c r="H274" s="125">
        <v>0</v>
      </c>
    </row>
    <row r="275" spans="1:8" ht="15">
      <c r="A275" s="114"/>
      <c r="B275" s="120"/>
      <c r="C275" s="121"/>
      <c r="D275" s="121"/>
      <c r="E275" s="121"/>
      <c r="F275" s="126"/>
      <c r="G275" s="122" t="s">
        <v>259</v>
      </c>
      <c r="H275" s="125">
        <v>0</v>
      </c>
    </row>
    <row r="276" spans="1:8" ht="15">
      <c r="A276" s="114"/>
      <c r="B276" s="120"/>
      <c r="C276" s="121"/>
      <c r="D276" s="121"/>
      <c r="E276" s="121"/>
      <c r="F276" s="126"/>
      <c r="G276" s="122" t="s">
        <v>546</v>
      </c>
      <c r="H276" s="125">
        <v>35.28</v>
      </c>
    </row>
    <row r="277" spans="1:8" ht="15">
      <c r="A277" s="114"/>
      <c r="B277" s="120"/>
      <c r="C277" s="121"/>
      <c r="D277" s="121"/>
      <c r="E277" s="121"/>
      <c r="F277" s="126"/>
      <c r="G277" s="122" t="s">
        <v>274</v>
      </c>
      <c r="H277" s="125">
        <v>65.6</v>
      </c>
    </row>
    <row r="278" spans="1:8" ht="15">
      <c r="A278" s="114"/>
      <c r="B278" s="120"/>
      <c r="C278" s="121"/>
      <c r="D278" s="121"/>
      <c r="E278" s="121"/>
      <c r="F278" s="126"/>
      <c r="G278" s="122" t="s">
        <v>262</v>
      </c>
      <c r="H278" s="125">
        <v>0</v>
      </c>
    </row>
    <row r="279" spans="1:8" ht="15">
      <c r="A279" s="114"/>
      <c r="B279" s="120"/>
      <c r="C279" s="121"/>
      <c r="D279" s="121"/>
      <c r="E279" s="121"/>
      <c r="F279" s="126"/>
      <c r="G279" s="122" t="s">
        <v>263</v>
      </c>
      <c r="H279" s="125">
        <v>10.48</v>
      </c>
    </row>
    <row r="280" spans="1:8" ht="15">
      <c r="A280" s="114"/>
      <c r="B280" s="120"/>
      <c r="C280" s="121"/>
      <c r="D280" s="121"/>
      <c r="E280" s="121"/>
      <c r="F280" s="126"/>
      <c r="G280" s="122" t="s">
        <v>264</v>
      </c>
      <c r="H280" s="125">
        <v>0</v>
      </c>
    </row>
    <row r="281" spans="1:8" ht="15">
      <c r="A281" s="114"/>
      <c r="B281" s="120"/>
      <c r="C281" s="121"/>
      <c r="D281" s="121"/>
      <c r="E281" s="121"/>
      <c r="F281" s="126"/>
      <c r="G281" s="122" t="s">
        <v>265</v>
      </c>
      <c r="H281" s="125">
        <v>0</v>
      </c>
    </row>
    <row r="282" spans="1:8" ht="15">
      <c r="A282" s="114"/>
      <c r="B282" s="120"/>
      <c r="C282" s="121"/>
      <c r="D282" s="121"/>
      <c r="E282" s="121"/>
      <c r="F282" s="126"/>
      <c r="G282" s="122" t="s">
        <v>266</v>
      </c>
      <c r="H282" s="125">
        <v>0</v>
      </c>
    </row>
    <row r="283" spans="1:8" ht="15">
      <c r="A283" s="114"/>
      <c r="B283" s="120"/>
      <c r="C283" s="121"/>
      <c r="D283" s="121"/>
      <c r="E283" s="121"/>
      <c r="F283" s="126"/>
      <c r="G283" s="122" t="s">
        <v>267</v>
      </c>
      <c r="H283" s="125">
        <v>0</v>
      </c>
    </row>
    <row r="284" spans="1:8" ht="15">
      <c r="A284" s="114"/>
      <c r="B284" s="120"/>
      <c r="C284" s="121"/>
      <c r="D284" s="121"/>
      <c r="E284" s="121"/>
      <c r="F284" s="126"/>
      <c r="G284" s="122" t="s">
        <v>268</v>
      </c>
      <c r="H284" s="125">
        <v>0</v>
      </c>
    </row>
    <row r="285" spans="1:8" ht="15">
      <c r="A285" s="114"/>
      <c r="B285" s="120"/>
      <c r="C285" s="121"/>
      <c r="D285" s="121"/>
      <c r="E285" s="121"/>
      <c r="F285" s="126"/>
      <c r="G285" s="122" t="s">
        <v>269</v>
      </c>
      <c r="H285" s="125">
        <v>0</v>
      </c>
    </row>
    <row r="286" spans="1:8" ht="15">
      <c r="A286" s="114"/>
      <c r="B286" s="120"/>
      <c r="C286" s="121"/>
      <c r="D286" s="121"/>
      <c r="E286" s="121"/>
      <c r="F286" s="126"/>
      <c r="G286" s="122" t="s">
        <v>270</v>
      </c>
      <c r="H286" s="125">
        <v>0</v>
      </c>
    </row>
    <row r="287" spans="1:8" ht="15">
      <c r="A287" s="114"/>
      <c r="B287" s="120"/>
      <c r="C287" s="121"/>
      <c r="D287" s="121"/>
      <c r="E287" s="121"/>
      <c r="F287" s="126"/>
      <c r="G287" s="122" t="s">
        <v>271</v>
      </c>
      <c r="H287" s="125">
        <v>18.34</v>
      </c>
    </row>
    <row r="288" spans="1:8" ht="15">
      <c r="A288" s="114"/>
      <c r="B288" s="120"/>
      <c r="C288" s="121"/>
      <c r="D288" s="121"/>
      <c r="E288" s="121"/>
      <c r="F288" s="126"/>
      <c r="G288" s="122" t="s">
        <v>272</v>
      </c>
      <c r="H288" s="125">
        <v>0</v>
      </c>
    </row>
    <row r="289" spans="1:8" ht="15">
      <c r="A289" s="114"/>
      <c r="B289" s="120"/>
      <c r="C289" s="121"/>
      <c r="D289" s="121"/>
      <c r="E289" s="121"/>
      <c r="F289" s="126"/>
      <c r="G289" s="122" t="s">
        <v>273</v>
      </c>
      <c r="H289" s="125">
        <v>7.3</v>
      </c>
    </row>
    <row r="290" spans="1:8" ht="15">
      <c r="A290" s="114"/>
      <c r="B290" s="120"/>
      <c r="C290" s="121"/>
      <c r="D290" s="121"/>
      <c r="E290" s="121"/>
      <c r="F290" s="126"/>
      <c r="G290" s="122" t="s">
        <v>274</v>
      </c>
      <c r="H290" s="125">
        <v>0</v>
      </c>
    </row>
    <row r="291" spans="1:8" ht="15">
      <c r="A291" s="114"/>
      <c r="B291" s="120"/>
      <c r="C291" s="121"/>
      <c r="D291" s="121"/>
      <c r="E291" s="121"/>
      <c r="F291" s="126"/>
      <c r="G291" s="122" t="s">
        <v>275</v>
      </c>
      <c r="H291" s="125">
        <v>41.2</v>
      </c>
    </row>
    <row r="292" spans="1:8" ht="15">
      <c r="A292" s="114"/>
      <c r="B292" s="120"/>
      <c r="C292" s="121"/>
      <c r="D292" s="121"/>
      <c r="E292" s="121"/>
      <c r="F292" s="126"/>
      <c r="G292" s="122" t="s">
        <v>276</v>
      </c>
      <c r="H292" s="125">
        <v>49.7</v>
      </c>
    </row>
    <row r="293" spans="1:8" ht="15">
      <c r="A293" s="114"/>
      <c r="B293" s="120"/>
      <c r="C293" s="121"/>
      <c r="D293" s="121"/>
      <c r="E293" s="121"/>
      <c r="F293" s="126"/>
      <c r="G293" s="122" t="s">
        <v>277</v>
      </c>
      <c r="H293" s="125">
        <v>18.75</v>
      </c>
    </row>
    <row r="294" spans="1:8" ht="15">
      <c r="A294" s="114"/>
      <c r="B294" s="120"/>
      <c r="C294" s="121"/>
      <c r="D294" s="121"/>
      <c r="E294" s="121"/>
      <c r="F294" s="126"/>
      <c r="G294" s="122" t="s">
        <v>278</v>
      </c>
      <c r="H294" s="125">
        <v>0</v>
      </c>
    </row>
    <row r="295" spans="1:8" ht="15">
      <c r="A295" s="114"/>
      <c r="B295" s="120"/>
      <c r="C295" s="121"/>
      <c r="D295" s="121"/>
      <c r="E295" s="121"/>
      <c r="F295" s="126"/>
      <c r="G295" s="122" t="s">
        <v>279</v>
      </c>
      <c r="H295" s="125">
        <v>69.25</v>
      </c>
    </row>
    <row r="296" spans="1:8" ht="15">
      <c r="A296" s="114"/>
      <c r="B296" s="120"/>
      <c r="C296" s="121"/>
      <c r="D296" s="121"/>
      <c r="E296" s="121"/>
      <c r="F296" s="126"/>
      <c r="G296" s="122" t="s">
        <v>280</v>
      </c>
      <c r="H296" s="125">
        <v>0</v>
      </c>
    </row>
    <row r="297" spans="1:8" ht="15">
      <c r="A297" s="114"/>
      <c r="B297" s="120"/>
      <c r="C297" s="121"/>
      <c r="D297" s="121"/>
      <c r="E297" s="121"/>
      <c r="F297" s="126"/>
      <c r="G297" s="122" t="s">
        <v>281</v>
      </c>
      <c r="H297" s="125">
        <v>0</v>
      </c>
    </row>
    <row r="298" spans="1:8" ht="15">
      <c r="A298" s="114"/>
      <c r="B298" s="120"/>
      <c r="C298" s="121"/>
      <c r="D298" s="121"/>
      <c r="E298" s="121"/>
      <c r="F298" s="126"/>
      <c r="G298" s="122" t="s">
        <v>282</v>
      </c>
      <c r="H298" s="125">
        <v>70.9</v>
      </c>
    </row>
    <row r="299" spans="1:8" ht="15">
      <c r="A299" s="114"/>
      <c r="B299" s="120"/>
      <c r="C299" s="121"/>
      <c r="D299" s="121"/>
      <c r="E299" s="121"/>
      <c r="F299" s="126"/>
      <c r="G299" s="122" t="s">
        <v>283</v>
      </c>
      <c r="H299" s="125">
        <v>0</v>
      </c>
    </row>
    <row r="300" spans="1:8" ht="15">
      <c r="A300" s="114"/>
      <c r="B300" s="120"/>
      <c r="C300" s="121"/>
      <c r="D300" s="121"/>
      <c r="E300" s="121"/>
      <c r="F300" s="126"/>
      <c r="G300" s="122" t="s">
        <v>284</v>
      </c>
      <c r="H300" s="125">
        <v>0</v>
      </c>
    </row>
    <row r="301" spans="1:8" ht="15">
      <c r="A301" s="114"/>
      <c r="B301" s="120"/>
      <c r="C301" s="121"/>
      <c r="D301" s="121"/>
      <c r="E301" s="121"/>
      <c r="F301" s="126"/>
      <c r="G301" s="122" t="s">
        <v>208</v>
      </c>
      <c r="H301" s="125">
        <v>142.82</v>
      </c>
    </row>
    <row r="302" spans="1:8" ht="15">
      <c r="A302" s="114"/>
      <c r="B302" s="120"/>
      <c r="C302" s="121"/>
      <c r="D302" s="121"/>
      <c r="E302" s="121"/>
      <c r="F302" s="126" t="s">
        <v>285</v>
      </c>
      <c r="G302" s="122" t="s">
        <v>286</v>
      </c>
      <c r="H302" s="125">
        <v>0</v>
      </c>
    </row>
    <row r="303" spans="1:8" ht="15">
      <c r="A303" s="114"/>
      <c r="B303" s="120"/>
      <c r="C303" s="121"/>
      <c r="D303" s="121"/>
      <c r="E303" s="121"/>
      <c r="F303" s="126"/>
      <c r="G303" s="122" t="s">
        <v>287</v>
      </c>
      <c r="H303" s="125">
        <v>15.02</v>
      </c>
    </row>
    <row r="304" spans="1:8" ht="15">
      <c r="A304" s="114"/>
      <c r="B304" s="120"/>
      <c r="C304" s="121"/>
      <c r="D304" s="121"/>
      <c r="E304" s="121"/>
      <c r="F304" s="126"/>
      <c r="G304" s="122" t="s">
        <v>288</v>
      </c>
      <c r="H304" s="125">
        <v>19</v>
      </c>
    </row>
    <row r="305" spans="1:8" ht="15">
      <c r="A305" s="114"/>
      <c r="B305" s="120"/>
      <c r="C305" s="121"/>
      <c r="D305" s="121"/>
      <c r="E305" s="121"/>
      <c r="F305" s="126"/>
      <c r="G305" s="122" t="s">
        <v>289</v>
      </c>
      <c r="H305" s="125">
        <v>0</v>
      </c>
    </row>
    <row r="306" spans="1:8" ht="15">
      <c r="A306" s="114"/>
      <c r="B306" s="120"/>
      <c r="C306" s="121"/>
      <c r="D306" s="121"/>
      <c r="E306" s="121"/>
      <c r="F306" s="126" t="s">
        <v>290</v>
      </c>
      <c r="G306" s="122" t="s">
        <v>228</v>
      </c>
      <c r="H306" s="125">
        <v>0</v>
      </c>
    </row>
    <row r="307" spans="1:8" ht="15">
      <c r="A307" s="114"/>
      <c r="B307" s="120"/>
      <c r="C307" s="121"/>
      <c r="D307" s="121"/>
      <c r="E307" s="121"/>
      <c r="F307" s="126"/>
      <c r="G307" s="122" t="s">
        <v>291</v>
      </c>
      <c r="H307" s="125">
        <v>0</v>
      </c>
    </row>
    <row r="308" spans="1:8" ht="15">
      <c r="A308" s="114"/>
      <c r="B308" s="120"/>
      <c r="C308" s="121"/>
      <c r="D308" s="121"/>
      <c r="E308" s="121"/>
      <c r="F308" s="126"/>
      <c r="G308" s="122" t="s">
        <v>119</v>
      </c>
      <c r="H308" s="125">
        <v>0</v>
      </c>
    </row>
    <row r="309" spans="1:8" ht="15">
      <c r="A309" s="114"/>
      <c r="B309" s="120"/>
      <c r="C309" s="121"/>
      <c r="D309" s="121"/>
      <c r="E309" s="121"/>
      <c r="F309" s="126" t="s">
        <v>292</v>
      </c>
      <c r="G309" s="122" t="s">
        <v>293</v>
      </c>
      <c r="H309" s="125">
        <v>0</v>
      </c>
    </row>
    <row r="310" spans="1:8" ht="15">
      <c r="A310" s="114"/>
      <c r="B310" s="120"/>
      <c r="C310" s="121"/>
      <c r="D310" s="121"/>
      <c r="E310" s="121"/>
      <c r="F310" s="126"/>
      <c r="G310" s="122" t="s">
        <v>294</v>
      </c>
      <c r="H310" s="125">
        <v>0</v>
      </c>
    </row>
    <row r="311" spans="1:8" ht="15">
      <c r="A311" s="114"/>
      <c r="B311" s="120"/>
      <c r="C311" s="121"/>
      <c r="D311" s="121"/>
      <c r="E311" s="121"/>
      <c r="F311" s="126"/>
      <c r="G311" s="122" t="s">
        <v>295</v>
      </c>
      <c r="H311" s="125">
        <v>0</v>
      </c>
    </row>
    <row r="312" spans="1:8" ht="15">
      <c r="A312" s="114"/>
      <c r="B312" s="120"/>
      <c r="C312" s="121"/>
      <c r="D312" s="121"/>
      <c r="E312" s="121"/>
      <c r="F312" s="126"/>
      <c r="G312" s="122" t="s">
        <v>296</v>
      </c>
      <c r="H312" s="125">
        <v>0</v>
      </c>
    </row>
    <row r="313" spans="1:8" ht="15">
      <c r="A313" s="114"/>
      <c r="B313" s="120"/>
      <c r="C313" s="121"/>
      <c r="D313" s="121"/>
      <c r="E313" s="121"/>
      <c r="F313" s="126"/>
      <c r="G313" s="122" t="s">
        <v>120</v>
      </c>
      <c r="H313" s="125">
        <v>0</v>
      </c>
    </row>
    <row r="314" spans="1:8" ht="15">
      <c r="A314" s="114"/>
      <c r="B314" s="120"/>
      <c r="C314" s="121"/>
      <c r="D314" s="121"/>
      <c r="E314" s="121"/>
      <c r="F314" s="126"/>
      <c r="G314" s="122"/>
      <c r="H314" s="125"/>
    </row>
    <row r="315" spans="1:8" ht="15">
      <c r="A315" s="114"/>
      <c r="B315" s="120"/>
      <c r="C315" s="121"/>
      <c r="D315" s="121"/>
      <c r="E315" s="121" t="s">
        <v>576</v>
      </c>
      <c r="F315" s="121"/>
      <c r="G315" s="122"/>
      <c r="H315" s="124">
        <f>SUM(H316:H375)</f>
        <v>19902850</v>
      </c>
    </row>
    <row r="316" spans="1:8" ht="15">
      <c r="A316" s="114"/>
      <c r="B316" s="120"/>
      <c r="C316" s="121"/>
      <c r="D316" s="121"/>
      <c r="E316" s="121"/>
      <c r="F316" s="126" t="s">
        <v>151</v>
      </c>
      <c r="G316" s="122" t="s">
        <v>238</v>
      </c>
      <c r="H316" s="125">
        <f>42500*4</f>
        <v>170000</v>
      </c>
    </row>
    <row r="317" spans="1:8" ht="15">
      <c r="A317" s="114"/>
      <c r="B317" s="120"/>
      <c r="C317" s="121"/>
      <c r="D317" s="121"/>
      <c r="E317" s="121"/>
      <c r="F317" s="126"/>
      <c r="G317" s="122" t="s">
        <v>273</v>
      </c>
      <c r="H317" s="125">
        <f>99000*3+104500</f>
        <v>401500</v>
      </c>
    </row>
    <row r="318" spans="1:8" ht="15">
      <c r="A318" s="114"/>
      <c r="B318" s="120"/>
      <c r="C318" s="121"/>
      <c r="D318" s="121"/>
      <c r="E318" s="121"/>
      <c r="F318" s="126"/>
      <c r="G318" s="122" t="s">
        <v>240</v>
      </c>
      <c r="H318" s="125">
        <f>975800*2+985600+982800</f>
        <v>3920000</v>
      </c>
    </row>
    <row r="319" spans="1:8" ht="15">
      <c r="A319" s="114"/>
      <c r="B319" s="120"/>
      <c r="C319" s="121"/>
      <c r="D319" s="121"/>
      <c r="E319" s="121"/>
      <c r="F319" s="126"/>
      <c r="G319" s="122" t="s">
        <v>241</v>
      </c>
      <c r="H319" s="125">
        <v>0</v>
      </c>
    </row>
    <row r="320" spans="1:8" ht="15">
      <c r="A320" s="114"/>
      <c r="B320" s="120"/>
      <c r="C320" s="121"/>
      <c r="D320" s="121"/>
      <c r="E320" s="121"/>
      <c r="F320" s="126"/>
      <c r="G320" s="122" t="s">
        <v>242</v>
      </c>
      <c r="H320" s="125">
        <f>36750*2</f>
        <v>73500</v>
      </c>
    </row>
    <row r="321" spans="1:8" ht="15">
      <c r="A321" s="114"/>
      <c r="B321" s="120"/>
      <c r="C321" s="121"/>
      <c r="D321" s="121"/>
      <c r="E321" s="121"/>
      <c r="F321" s="126"/>
      <c r="G321" s="122" t="s">
        <v>243</v>
      </c>
      <c r="H321" s="125">
        <f>36750*2</f>
        <v>73500</v>
      </c>
    </row>
    <row r="322" spans="1:8" ht="15">
      <c r="A322" s="114"/>
      <c r="B322" s="120"/>
      <c r="C322" s="121"/>
      <c r="D322" s="121"/>
      <c r="E322" s="121"/>
      <c r="F322" s="126"/>
      <c r="G322" s="122" t="s">
        <v>244</v>
      </c>
      <c r="H322" s="125">
        <f>109000*2+111000*2</f>
        <v>440000</v>
      </c>
    </row>
    <row r="323" spans="1:8" ht="15">
      <c r="A323" s="114"/>
      <c r="B323" s="120"/>
      <c r="C323" s="121"/>
      <c r="D323" s="121"/>
      <c r="E323" s="121"/>
      <c r="F323" s="126"/>
      <c r="G323" s="122" t="s">
        <v>245</v>
      </c>
      <c r="H323" s="125">
        <f>205850+212750+411700</f>
        <v>830300</v>
      </c>
    </row>
    <row r="324" spans="1:8" ht="15">
      <c r="A324" s="114"/>
      <c r="B324" s="120"/>
      <c r="C324" s="121"/>
      <c r="D324" s="121"/>
      <c r="E324" s="121"/>
      <c r="F324" s="126"/>
      <c r="G324" s="122" t="s">
        <v>246</v>
      </c>
      <c r="H324" s="125">
        <v>0</v>
      </c>
    </row>
    <row r="325" spans="1:8" ht="15">
      <c r="A325" s="114"/>
      <c r="B325" s="120"/>
      <c r="C325" s="121"/>
      <c r="D325" s="121"/>
      <c r="E325" s="121"/>
      <c r="F325" s="126"/>
      <c r="G325" s="122" t="s">
        <v>247</v>
      </c>
      <c r="H325" s="125">
        <f>20000*28.05</f>
        <v>561000</v>
      </c>
    </row>
    <row r="326" spans="1:8" ht="15">
      <c r="A326" s="114"/>
      <c r="B326" s="120"/>
      <c r="C326" s="121"/>
      <c r="D326" s="121"/>
      <c r="E326" s="121"/>
      <c r="F326" s="126"/>
      <c r="G326" s="122" t="s">
        <v>248</v>
      </c>
      <c r="H326" s="125">
        <f>18000*35.17</f>
        <v>633060</v>
      </c>
    </row>
    <row r="327" spans="1:8" ht="15">
      <c r="A327" s="114"/>
      <c r="B327" s="120"/>
      <c r="C327" s="121"/>
      <c r="D327" s="121"/>
      <c r="E327" s="121"/>
      <c r="F327" s="126"/>
      <c r="G327" s="122" t="s">
        <v>249</v>
      </c>
      <c r="H327" s="125">
        <v>0</v>
      </c>
    </row>
    <row r="328" spans="1:8" ht="15">
      <c r="A328" s="114"/>
      <c r="B328" s="120"/>
      <c r="C328" s="121"/>
      <c r="D328" s="121"/>
      <c r="E328" s="121"/>
      <c r="F328" s="126"/>
      <c r="G328" s="122" t="s">
        <v>250</v>
      </c>
      <c r="H328" s="125">
        <v>0</v>
      </c>
    </row>
    <row r="329" spans="1:8" ht="15">
      <c r="A329" s="114"/>
      <c r="B329" s="120"/>
      <c r="C329" s="121"/>
      <c r="D329" s="121"/>
      <c r="E329" s="121"/>
      <c r="F329" s="126"/>
      <c r="G329" s="122" t="s">
        <v>251</v>
      </c>
      <c r="H329" s="125">
        <v>0</v>
      </c>
    </row>
    <row r="330" spans="1:8" ht="15">
      <c r="A330" s="114"/>
      <c r="B330" s="120"/>
      <c r="C330" s="121"/>
      <c r="D330" s="121"/>
      <c r="E330" s="121"/>
      <c r="F330" s="126"/>
      <c r="G330" s="122" t="s">
        <v>252</v>
      </c>
      <c r="H330" s="125">
        <v>0</v>
      </c>
    </row>
    <row r="331" spans="1:8" ht="15">
      <c r="A331" s="114"/>
      <c r="B331" s="120"/>
      <c r="C331" s="121"/>
      <c r="D331" s="121"/>
      <c r="E331" s="121"/>
      <c r="F331" s="126"/>
      <c r="G331" s="122" t="s">
        <v>546</v>
      </c>
      <c r="H331" s="125">
        <f>175600+178000+352000</f>
        <v>705600</v>
      </c>
    </row>
    <row r="332" spans="1:8" ht="15">
      <c r="A332" s="114"/>
      <c r="B332" s="120"/>
      <c r="C332" s="121"/>
      <c r="D332" s="121"/>
      <c r="E332" s="121"/>
      <c r="F332" s="126"/>
      <c r="G332" s="122" t="s">
        <v>254</v>
      </c>
      <c r="H332" s="125">
        <v>0</v>
      </c>
    </row>
    <row r="333" spans="1:8" ht="15">
      <c r="A333" s="114"/>
      <c r="B333" s="120"/>
      <c r="C333" s="121"/>
      <c r="D333" s="121"/>
      <c r="E333" s="121"/>
      <c r="F333" s="126"/>
      <c r="G333" s="122" t="s">
        <v>255</v>
      </c>
      <c r="H333" s="125">
        <v>0</v>
      </c>
    </row>
    <row r="334" spans="1:8" ht="15">
      <c r="A334" s="114"/>
      <c r="B334" s="120"/>
      <c r="C334" s="121"/>
      <c r="D334" s="121"/>
      <c r="E334" s="121"/>
      <c r="F334" s="126"/>
      <c r="G334" s="122" t="s">
        <v>256</v>
      </c>
      <c r="H334" s="125">
        <f>280800+286200+560250</f>
        <v>1127250</v>
      </c>
    </row>
    <row r="335" spans="1:8" ht="15">
      <c r="A335" s="114"/>
      <c r="B335" s="120"/>
      <c r="C335" s="121"/>
      <c r="D335" s="121"/>
      <c r="E335" s="121"/>
      <c r="F335" s="126"/>
      <c r="G335" s="122" t="s">
        <v>257</v>
      </c>
      <c r="H335" s="125">
        <v>0</v>
      </c>
    </row>
    <row r="336" spans="1:8" ht="15">
      <c r="A336" s="114"/>
      <c r="B336" s="120"/>
      <c r="C336" s="121"/>
      <c r="D336" s="121"/>
      <c r="E336" s="121"/>
      <c r="F336" s="126"/>
      <c r="G336" s="122" t="s">
        <v>258</v>
      </c>
      <c r="H336" s="125">
        <v>0</v>
      </c>
    </row>
    <row r="337" spans="1:8" ht="15">
      <c r="A337" s="114"/>
      <c r="B337" s="120"/>
      <c r="C337" s="121"/>
      <c r="D337" s="121"/>
      <c r="E337" s="121"/>
      <c r="F337" s="126"/>
      <c r="G337" s="122" t="s">
        <v>259</v>
      </c>
      <c r="H337" s="125">
        <v>0</v>
      </c>
    </row>
    <row r="338" spans="1:8" ht="15">
      <c r="A338" s="114"/>
      <c r="B338" s="120"/>
      <c r="C338" s="121"/>
      <c r="D338" s="121"/>
      <c r="E338" s="121"/>
      <c r="F338" s="126"/>
      <c r="G338" s="122" t="s">
        <v>260</v>
      </c>
      <c r="H338" s="125">
        <f>8000*35.28</f>
        <v>282240</v>
      </c>
    </row>
    <row r="339" spans="1:8" ht="15">
      <c r="A339" s="114"/>
      <c r="B339" s="120"/>
      <c r="C339" s="121"/>
      <c r="D339" s="121"/>
      <c r="E339" s="121"/>
      <c r="F339" s="126"/>
      <c r="G339" s="122" t="s">
        <v>261</v>
      </c>
      <c r="H339" s="125">
        <f>8000*65.6</f>
        <v>524800</v>
      </c>
    </row>
    <row r="340" spans="1:8" ht="15">
      <c r="A340" s="114"/>
      <c r="B340" s="120"/>
      <c r="C340" s="121"/>
      <c r="D340" s="121"/>
      <c r="E340" s="121"/>
      <c r="F340" s="126"/>
      <c r="G340" s="122" t="s">
        <v>262</v>
      </c>
      <c r="H340" s="125">
        <v>0</v>
      </c>
    </row>
    <row r="341" spans="1:8" ht="15">
      <c r="A341" s="114"/>
      <c r="B341" s="120"/>
      <c r="C341" s="121"/>
      <c r="D341" s="121"/>
      <c r="E341" s="121"/>
      <c r="F341" s="126"/>
      <c r="G341" s="122" t="s">
        <v>263</v>
      </c>
      <c r="H341" s="125">
        <f>25000*10.48</f>
        <v>262000</v>
      </c>
    </row>
    <row r="342" spans="1:8" ht="15">
      <c r="A342" s="114"/>
      <c r="B342" s="120"/>
      <c r="C342" s="121"/>
      <c r="D342" s="121"/>
      <c r="E342" s="121"/>
      <c r="F342" s="126"/>
      <c r="G342" s="122" t="s">
        <v>264</v>
      </c>
      <c r="H342" s="125">
        <v>0</v>
      </c>
    </row>
    <row r="343" spans="1:8" ht="15">
      <c r="A343" s="114"/>
      <c r="B343" s="120"/>
      <c r="C343" s="121"/>
      <c r="D343" s="121"/>
      <c r="E343" s="121"/>
      <c r="F343" s="126"/>
      <c r="G343" s="122" t="s">
        <v>265</v>
      </c>
      <c r="H343" s="125">
        <v>0</v>
      </c>
    </row>
    <row r="344" spans="1:8" ht="15">
      <c r="A344" s="114"/>
      <c r="B344" s="120"/>
      <c r="C344" s="121"/>
      <c r="D344" s="121"/>
      <c r="E344" s="121"/>
      <c r="F344" s="126"/>
      <c r="G344" s="122" t="s">
        <v>266</v>
      </c>
      <c r="H344" s="125">
        <v>0</v>
      </c>
    </row>
    <row r="345" spans="1:8" ht="15">
      <c r="A345" s="114"/>
      <c r="B345" s="120"/>
      <c r="C345" s="121"/>
      <c r="D345" s="121"/>
      <c r="E345" s="121"/>
      <c r="F345" s="126"/>
      <c r="G345" s="122" t="s">
        <v>267</v>
      </c>
      <c r="H345" s="125">
        <v>0</v>
      </c>
    </row>
    <row r="346" spans="1:8" ht="15">
      <c r="A346" s="114"/>
      <c r="B346" s="120"/>
      <c r="C346" s="121"/>
      <c r="D346" s="121"/>
      <c r="E346" s="121"/>
      <c r="F346" s="126"/>
      <c r="G346" s="122" t="s">
        <v>268</v>
      </c>
      <c r="H346" s="125">
        <v>0</v>
      </c>
    </row>
    <row r="347" spans="1:8" ht="15">
      <c r="A347" s="114"/>
      <c r="B347" s="120"/>
      <c r="C347" s="121"/>
      <c r="D347" s="121"/>
      <c r="E347" s="121"/>
      <c r="F347" s="126"/>
      <c r="G347" s="122" t="s">
        <v>269</v>
      </c>
      <c r="H347" s="125">
        <v>0</v>
      </c>
    </row>
    <row r="348" spans="1:8" ht="15">
      <c r="A348" s="114"/>
      <c r="B348" s="120"/>
      <c r="C348" s="121"/>
      <c r="D348" s="121"/>
      <c r="E348" s="121"/>
      <c r="F348" s="126"/>
      <c r="G348" s="122" t="s">
        <v>270</v>
      </c>
      <c r="H348" s="125">
        <v>0</v>
      </c>
    </row>
    <row r="349" spans="1:8" ht="15">
      <c r="A349" s="114"/>
      <c r="B349" s="120"/>
      <c r="C349" s="121"/>
      <c r="D349" s="121"/>
      <c r="E349" s="121"/>
      <c r="F349" s="126"/>
      <c r="G349" s="122" t="s">
        <v>271</v>
      </c>
      <c r="H349" s="125">
        <f>18000*18.34</f>
        <v>330120</v>
      </c>
    </row>
    <row r="350" spans="1:8" ht="15">
      <c r="A350" s="114"/>
      <c r="B350" s="120"/>
      <c r="C350" s="121"/>
      <c r="D350" s="121"/>
      <c r="E350" s="121"/>
      <c r="F350" s="126"/>
      <c r="G350" s="122" t="s">
        <v>272</v>
      </c>
      <c r="H350" s="125">
        <v>0</v>
      </c>
    </row>
    <row r="351" spans="1:8" ht="15">
      <c r="A351" s="114"/>
      <c r="B351" s="120"/>
      <c r="C351" s="121"/>
      <c r="D351" s="121"/>
      <c r="E351" s="121"/>
      <c r="F351" s="126"/>
      <c r="G351" s="122" t="s">
        <v>273</v>
      </c>
      <c r="H351" s="125">
        <f>20000*7.3</f>
        <v>146000</v>
      </c>
    </row>
    <row r="352" spans="1:8" ht="15">
      <c r="A352" s="114"/>
      <c r="B352" s="120"/>
      <c r="C352" s="121"/>
      <c r="D352" s="121"/>
      <c r="E352" s="121"/>
      <c r="F352" s="126"/>
      <c r="G352" s="122" t="s">
        <v>274</v>
      </c>
      <c r="H352" s="125">
        <v>0</v>
      </c>
    </row>
    <row r="353" spans="1:8" ht="15">
      <c r="A353" s="114"/>
      <c r="B353" s="120"/>
      <c r="C353" s="121"/>
      <c r="D353" s="121"/>
      <c r="E353" s="121"/>
      <c r="F353" s="126"/>
      <c r="G353" s="122" t="s">
        <v>275</v>
      </c>
      <c r="H353" s="125">
        <f>205000+208000+411000</f>
        <v>824000</v>
      </c>
    </row>
    <row r="354" spans="1:8" ht="15">
      <c r="A354" s="114"/>
      <c r="B354" s="120"/>
      <c r="C354" s="121"/>
      <c r="D354" s="121"/>
      <c r="E354" s="121"/>
      <c r="F354" s="126"/>
      <c r="G354" s="122" t="s">
        <v>276</v>
      </c>
      <c r="H354" s="125">
        <f>344750+351750+693000</f>
        <v>1389500</v>
      </c>
    </row>
    <row r="355" spans="1:8" ht="15">
      <c r="A355" s="114"/>
      <c r="B355" s="120"/>
      <c r="C355" s="121"/>
      <c r="D355" s="121"/>
      <c r="E355" s="121"/>
      <c r="F355" s="126"/>
      <c r="G355" s="122" t="s">
        <v>277</v>
      </c>
      <c r="H355" s="125">
        <f>106950+110400+213900</f>
        <v>431250</v>
      </c>
    </row>
    <row r="356" spans="1:8" ht="15">
      <c r="A356" s="114"/>
      <c r="B356" s="120"/>
      <c r="C356" s="121"/>
      <c r="D356" s="121"/>
      <c r="E356" s="121"/>
      <c r="F356" s="126"/>
      <c r="G356" s="122" t="s">
        <v>278</v>
      </c>
      <c r="H356" s="125">
        <v>0</v>
      </c>
    </row>
    <row r="357" spans="1:8" ht="15">
      <c r="A357" s="114"/>
      <c r="B357" s="120"/>
      <c r="C357" s="121"/>
      <c r="D357" s="121"/>
      <c r="E357" s="121"/>
      <c r="F357" s="126"/>
      <c r="G357" s="122" t="s">
        <v>279</v>
      </c>
      <c r="H357" s="125">
        <f>431250+435000+865000</f>
        <v>1731250</v>
      </c>
    </row>
    <row r="358" spans="1:8" ht="15">
      <c r="A358" s="114"/>
      <c r="B358" s="120"/>
      <c r="C358" s="121"/>
      <c r="D358" s="121"/>
      <c r="E358" s="121"/>
      <c r="F358" s="126"/>
      <c r="G358" s="122" t="s">
        <v>280</v>
      </c>
      <c r="H358" s="125">
        <v>0</v>
      </c>
    </row>
    <row r="359" spans="1:8" ht="15">
      <c r="A359" s="114"/>
      <c r="B359" s="120"/>
      <c r="C359" s="121"/>
      <c r="D359" s="121"/>
      <c r="E359" s="121"/>
      <c r="F359" s="126"/>
      <c r="G359" s="122" t="s">
        <v>281</v>
      </c>
      <c r="H359" s="125">
        <v>0</v>
      </c>
    </row>
    <row r="360" spans="1:8" ht="15">
      <c r="A360" s="114"/>
      <c r="B360" s="120"/>
      <c r="C360" s="121"/>
      <c r="D360" s="121"/>
      <c r="E360" s="121"/>
      <c r="F360" s="126"/>
      <c r="G360" s="122" t="s">
        <v>282</v>
      </c>
      <c r="H360" s="125">
        <f>531000+534000+1062000</f>
        <v>2127000</v>
      </c>
    </row>
    <row r="361" spans="1:8" ht="15">
      <c r="A361" s="114"/>
      <c r="B361" s="120"/>
      <c r="C361" s="121"/>
      <c r="D361" s="121"/>
      <c r="E361" s="121"/>
      <c r="F361" s="126"/>
      <c r="G361" s="122" t="s">
        <v>283</v>
      </c>
      <c r="H361" s="125">
        <v>0</v>
      </c>
    </row>
    <row r="362" spans="1:8" ht="15">
      <c r="A362" s="114"/>
      <c r="B362" s="120"/>
      <c r="C362" s="121"/>
      <c r="D362" s="121"/>
      <c r="E362" s="121"/>
      <c r="F362" s="126"/>
      <c r="G362" s="122" t="s">
        <v>284</v>
      </c>
      <c r="H362" s="125">
        <v>0</v>
      </c>
    </row>
    <row r="363" spans="1:8" ht="15">
      <c r="A363" s="114"/>
      <c r="B363" s="120"/>
      <c r="C363" s="121"/>
      <c r="D363" s="121"/>
      <c r="E363" s="121"/>
      <c r="F363" s="126"/>
      <c r="G363" s="122" t="s">
        <v>208</v>
      </c>
      <c r="H363" s="125">
        <v>2428280</v>
      </c>
    </row>
    <row r="364" spans="1:8" ht="15">
      <c r="A364" s="114"/>
      <c r="B364" s="120"/>
      <c r="C364" s="121"/>
      <c r="D364" s="121"/>
      <c r="E364" s="121"/>
      <c r="F364" s="126" t="s">
        <v>285</v>
      </c>
      <c r="G364" s="122" t="s">
        <v>286</v>
      </c>
      <c r="H364" s="125">
        <v>0</v>
      </c>
    </row>
    <row r="365" spans="1:8" ht="15">
      <c r="A365" s="114"/>
      <c r="B365" s="120"/>
      <c r="C365" s="121"/>
      <c r="D365" s="121"/>
      <c r="E365" s="121"/>
      <c r="F365" s="126"/>
      <c r="G365" s="122" t="s">
        <v>287</v>
      </c>
      <c r="H365" s="125">
        <f>43750*3+44450</f>
        <v>175700</v>
      </c>
    </row>
    <row r="366" spans="1:8" ht="15">
      <c r="A366" s="114"/>
      <c r="B366" s="120"/>
      <c r="C366" s="121"/>
      <c r="D366" s="121"/>
      <c r="E366" s="121"/>
      <c r="F366" s="126"/>
      <c r="G366" s="122" t="s">
        <v>288</v>
      </c>
      <c r="H366" s="125">
        <f>77000+80500+157500</f>
        <v>315000</v>
      </c>
    </row>
    <row r="367" spans="1:8" ht="15">
      <c r="A367" s="114"/>
      <c r="B367" s="120"/>
      <c r="C367" s="121"/>
      <c r="D367" s="121"/>
      <c r="E367" s="121"/>
      <c r="F367" s="126"/>
      <c r="G367" s="122" t="s">
        <v>289</v>
      </c>
      <c r="H367" s="125">
        <v>0</v>
      </c>
    </row>
    <row r="368" spans="1:8" ht="15">
      <c r="A368" s="114"/>
      <c r="B368" s="120"/>
      <c r="C368" s="121"/>
      <c r="D368" s="121"/>
      <c r="E368" s="121"/>
      <c r="F368" s="126" t="s">
        <v>290</v>
      </c>
      <c r="G368" s="122" t="s">
        <v>228</v>
      </c>
      <c r="H368" s="125">
        <v>0</v>
      </c>
    </row>
    <row r="369" spans="1:8" ht="15">
      <c r="A369" s="114"/>
      <c r="B369" s="120"/>
      <c r="C369" s="121"/>
      <c r="D369" s="121"/>
      <c r="E369" s="121"/>
      <c r="F369" s="126"/>
      <c r="G369" s="122" t="s">
        <v>291</v>
      </c>
      <c r="H369" s="125">
        <v>0</v>
      </c>
    </row>
    <row r="370" spans="1:8" ht="15">
      <c r="A370" s="114"/>
      <c r="B370" s="120"/>
      <c r="C370" s="121"/>
      <c r="D370" s="121"/>
      <c r="E370" s="121"/>
      <c r="F370" s="126"/>
      <c r="G370" s="122" t="s">
        <v>119</v>
      </c>
      <c r="H370" s="125">
        <v>0</v>
      </c>
    </row>
    <row r="371" spans="1:8" ht="15">
      <c r="A371" s="114"/>
      <c r="B371" s="120"/>
      <c r="C371" s="121"/>
      <c r="D371" s="121"/>
      <c r="E371" s="121"/>
      <c r="F371" s="126" t="s">
        <v>292</v>
      </c>
      <c r="G371" s="122" t="s">
        <v>293</v>
      </c>
      <c r="H371" s="125">
        <v>0</v>
      </c>
    </row>
    <row r="372" spans="1:8" ht="15">
      <c r="A372" s="114"/>
      <c r="B372" s="120"/>
      <c r="C372" s="121"/>
      <c r="D372" s="121"/>
      <c r="E372" s="121"/>
      <c r="F372" s="126"/>
      <c r="G372" s="122" t="s">
        <v>294</v>
      </c>
      <c r="H372" s="125">
        <v>0</v>
      </c>
    </row>
    <row r="373" spans="1:8" ht="15">
      <c r="A373" s="114"/>
      <c r="B373" s="120"/>
      <c r="C373" s="121"/>
      <c r="D373" s="121"/>
      <c r="E373" s="121"/>
      <c r="F373" s="126"/>
      <c r="G373" s="122" t="s">
        <v>295</v>
      </c>
      <c r="H373" s="125">
        <v>0</v>
      </c>
    </row>
    <row r="374" spans="1:8" ht="15">
      <c r="A374" s="114"/>
      <c r="B374" s="120"/>
      <c r="C374" s="121"/>
      <c r="D374" s="121"/>
      <c r="E374" s="121"/>
      <c r="F374" s="126"/>
      <c r="G374" s="122" t="s">
        <v>296</v>
      </c>
      <c r="H374" s="125">
        <v>0</v>
      </c>
    </row>
    <row r="375" spans="1:8" ht="15">
      <c r="A375" s="114"/>
      <c r="B375" s="120"/>
      <c r="C375" s="121"/>
      <c r="D375" s="121"/>
      <c r="E375" s="121"/>
      <c r="F375" s="126"/>
      <c r="G375" s="122" t="s">
        <v>120</v>
      </c>
      <c r="H375" s="125">
        <v>0</v>
      </c>
    </row>
    <row r="376" spans="1:8" ht="15">
      <c r="A376" s="114"/>
      <c r="B376" s="121"/>
      <c r="C376" s="121"/>
      <c r="D376" s="121"/>
      <c r="E376" s="121"/>
      <c r="F376" s="126"/>
      <c r="G376" s="122"/>
      <c r="H376" s="125"/>
    </row>
    <row r="377" spans="1:8" ht="15">
      <c r="A377" s="128"/>
      <c r="B377" s="129" t="s">
        <v>577</v>
      </c>
      <c r="C377" s="129"/>
      <c r="D377" s="129"/>
      <c r="E377" s="129"/>
      <c r="F377" s="129"/>
      <c r="G377" s="130"/>
      <c r="H377" s="131"/>
    </row>
    <row r="378" spans="1:8" ht="15">
      <c r="A378" s="128"/>
      <c r="B378" s="129"/>
      <c r="C378" s="132" t="s">
        <v>149</v>
      </c>
      <c r="D378" s="129"/>
      <c r="E378" s="129"/>
      <c r="F378" s="129"/>
      <c r="G378" s="130"/>
      <c r="H378" s="133"/>
    </row>
    <row r="379" spans="1:8" ht="15">
      <c r="A379" s="128"/>
      <c r="B379" s="129"/>
      <c r="C379" s="132" t="s">
        <v>236</v>
      </c>
      <c r="D379" s="129"/>
      <c r="E379" s="129"/>
      <c r="F379" s="129"/>
      <c r="G379" s="130"/>
      <c r="H379" s="133">
        <v>0</v>
      </c>
    </row>
    <row r="380" spans="1:8" ht="15">
      <c r="A380" s="128"/>
      <c r="B380" s="129"/>
      <c r="C380" s="132"/>
      <c r="D380" s="129"/>
      <c r="E380" s="129"/>
      <c r="F380" s="129"/>
      <c r="G380" s="130"/>
      <c r="H380" s="133"/>
    </row>
    <row r="381" spans="1:8" ht="15">
      <c r="A381" s="128"/>
      <c r="B381" s="134" t="s">
        <v>578</v>
      </c>
      <c r="C381" s="134"/>
      <c r="D381" s="134"/>
      <c r="E381" s="134"/>
      <c r="F381" s="134"/>
      <c r="G381" s="130"/>
      <c r="H381" s="131"/>
    </row>
    <row r="382" spans="1:8" ht="15">
      <c r="A382" s="128"/>
      <c r="B382" s="134"/>
      <c r="C382" s="134" t="s">
        <v>573</v>
      </c>
      <c r="D382" s="134"/>
      <c r="E382" s="134"/>
      <c r="F382" s="134"/>
      <c r="G382" s="130"/>
      <c r="H382" s="131"/>
    </row>
    <row r="383" spans="1:8" ht="15">
      <c r="A383" s="128"/>
      <c r="B383" s="135"/>
      <c r="C383" s="129"/>
      <c r="D383" s="136" t="s">
        <v>419</v>
      </c>
      <c r="E383" s="136"/>
      <c r="F383" s="136"/>
      <c r="G383" s="137"/>
      <c r="H383" s="138"/>
    </row>
    <row r="384" spans="1:8" ht="15">
      <c r="A384" s="128"/>
      <c r="B384" s="135"/>
      <c r="C384" s="129"/>
      <c r="D384" s="132"/>
      <c r="E384" s="132" t="s">
        <v>346</v>
      </c>
      <c r="F384" s="132"/>
      <c r="G384" s="130"/>
      <c r="H384" s="133"/>
    </row>
    <row r="385" spans="1:8" ht="15">
      <c r="A385" s="128"/>
      <c r="B385" s="135"/>
      <c r="C385" s="129"/>
      <c r="D385" s="132"/>
      <c r="E385" s="132" t="s">
        <v>347</v>
      </c>
      <c r="F385" s="132"/>
      <c r="G385" s="130"/>
      <c r="H385" s="133"/>
    </row>
    <row r="386" spans="1:8" ht="15">
      <c r="A386" s="128"/>
      <c r="B386" s="135"/>
      <c r="C386" s="129"/>
      <c r="D386" s="132"/>
      <c r="E386" s="132" t="s">
        <v>348</v>
      </c>
      <c r="F386" s="132"/>
      <c r="G386" s="130"/>
      <c r="H386" s="133"/>
    </row>
    <row r="387" spans="1:8" ht="15">
      <c r="A387" s="128"/>
      <c r="B387" s="135"/>
      <c r="C387" s="129"/>
      <c r="D387" s="132"/>
      <c r="E387" s="132" t="s">
        <v>349</v>
      </c>
      <c r="F387" s="132"/>
      <c r="G387" s="130"/>
      <c r="H387" s="133"/>
    </row>
    <row r="388" spans="1:8" ht="15">
      <c r="A388" s="128"/>
      <c r="B388" s="135"/>
      <c r="C388" s="129"/>
      <c r="D388" s="136" t="s">
        <v>350</v>
      </c>
      <c r="E388" s="136"/>
      <c r="F388" s="136"/>
      <c r="G388" s="137"/>
      <c r="H388" s="138"/>
    </row>
    <row r="389" spans="1:8" ht="15">
      <c r="A389" s="128"/>
      <c r="B389" s="135"/>
      <c r="C389" s="129"/>
      <c r="D389" s="139" t="s">
        <v>351</v>
      </c>
      <c r="E389" s="136"/>
      <c r="F389" s="136"/>
      <c r="G389" s="137"/>
      <c r="H389" s="138"/>
    </row>
    <row r="390" spans="1:8" ht="15">
      <c r="A390" s="128"/>
      <c r="B390" s="135"/>
      <c r="C390" s="129"/>
      <c r="D390" s="132"/>
      <c r="E390" s="132" t="s">
        <v>352</v>
      </c>
      <c r="F390" s="132"/>
      <c r="G390" s="130"/>
      <c r="H390" s="133"/>
    </row>
    <row r="391" spans="1:8" ht="15">
      <c r="A391" s="128"/>
      <c r="B391" s="135"/>
      <c r="C391" s="129"/>
      <c r="D391" s="132"/>
      <c r="E391" s="132" t="s">
        <v>353</v>
      </c>
      <c r="F391" s="132"/>
      <c r="G391" s="130"/>
      <c r="H391" s="133"/>
    </row>
    <row r="392" spans="1:8" ht="15">
      <c r="A392" s="128"/>
      <c r="B392" s="135"/>
      <c r="C392" s="129"/>
      <c r="D392" s="132"/>
      <c r="E392" s="132" t="s">
        <v>354</v>
      </c>
      <c r="F392" s="132"/>
      <c r="G392" s="130"/>
      <c r="H392" s="133"/>
    </row>
    <row r="393" spans="1:8" ht="15">
      <c r="A393" s="128"/>
      <c r="B393" s="135"/>
      <c r="C393" s="129"/>
      <c r="D393" s="132"/>
      <c r="E393" s="132" t="s">
        <v>355</v>
      </c>
      <c r="F393" s="132"/>
      <c r="G393" s="130"/>
      <c r="H393" s="133"/>
    </row>
    <row r="394" spans="1:8" ht="15">
      <c r="A394" s="128"/>
      <c r="B394" s="135"/>
      <c r="C394" s="129"/>
      <c r="D394" s="132"/>
      <c r="E394" s="132" t="s">
        <v>356</v>
      </c>
      <c r="F394" s="132"/>
      <c r="G394" s="130"/>
      <c r="H394" s="133"/>
    </row>
    <row r="395" spans="1:8" ht="15">
      <c r="A395" s="128"/>
      <c r="B395" s="135"/>
      <c r="C395" s="129"/>
      <c r="D395" s="132"/>
      <c r="E395" s="132" t="s">
        <v>357</v>
      </c>
      <c r="F395" s="132"/>
      <c r="G395" s="130"/>
      <c r="H395" s="133"/>
    </row>
    <row r="396" spans="1:8" ht="15">
      <c r="A396" s="128"/>
      <c r="B396" s="135"/>
      <c r="C396" s="129" t="s">
        <v>579</v>
      </c>
      <c r="D396" s="129"/>
      <c r="E396" s="129"/>
      <c r="F396" s="129"/>
      <c r="G396" s="130"/>
      <c r="H396" s="131">
        <f>SUM(H397:H403)</f>
        <v>1661</v>
      </c>
    </row>
    <row r="397" spans="1:8" ht="15">
      <c r="A397" s="128"/>
      <c r="B397" s="135"/>
      <c r="C397" s="129"/>
      <c r="D397" s="132" t="s">
        <v>358</v>
      </c>
      <c r="E397" s="140"/>
      <c r="F397" s="132"/>
      <c r="G397" s="130"/>
      <c r="H397" s="133">
        <v>1191</v>
      </c>
    </row>
    <row r="398" spans="1:8" ht="15">
      <c r="A398" s="128"/>
      <c r="B398" s="135"/>
      <c r="C398" s="129"/>
      <c r="D398" s="132"/>
      <c r="E398" s="132" t="s">
        <v>346</v>
      </c>
      <c r="F398" s="132"/>
      <c r="G398" s="130"/>
      <c r="H398" s="133">
        <v>0</v>
      </c>
    </row>
    <row r="399" spans="1:8" ht="15">
      <c r="A399" s="128"/>
      <c r="B399" s="135"/>
      <c r="C399" s="129"/>
      <c r="D399" s="132"/>
      <c r="E399" s="132" t="s">
        <v>420</v>
      </c>
      <c r="F399" s="140"/>
      <c r="G399" s="130"/>
      <c r="H399" s="133">
        <v>0</v>
      </c>
    </row>
    <row r="400" spans="1:8" ht="15">
      <c r="A400" s="128"/>
      <c r="B400" s="135"/>
      <c r="C400" s="129"/>
      <c r="D400" s="132"/>
      <c r="E400" s="132" t="s">
        <v>421</v>
      </c>
      <c r="F400" s="132"/>
      <c r="G400" s="130"/>
      <c r="H400" s="133">
        <v>0</v>
      </c>
    </row>
    <row r="401" spans="1:8" ht="15">
      <c r="A401" s="128"/>
      <c r="B401" s="135"/>
      <c r="C401" s="129"/>
      <c r="D401" s="132"/>
      <c r="E401" s="132" t="s">
        <v>422</v>
      </c>
      <c r="F401" s="132"/>
      <c r="G401" s="130"/>
      <c r="H401" s="133">
        <v>0</v>
      </c>
    </row>
    <row r="402" spans="1:8" ht="15">
      <c r="A402" s="128"/>
      <c r="B402" s="135"/>
      <c r="C402" s="129"/>
      <c r="D402" s="132" t="s">
        <v>362</v>
      </c>
      <c r="E402" s="129"/>
      <c r="F402" s="129"/>
      <c r="G402" s="130"/>
      <c r="H402" s="141">
        <v>470</v>
      </c>
    </row>
    <row r="403" spans="1:8" ht="15">
      <c r="A403" s="128"/>
      <c r="B403" s="135"/>
      <c r="C403" s="129"/>
      <c r="D403" s="132" t="s">
        <v>351</v>
      </c>
      <c r="E403" s="129"/>
      <c r="F403" s="129"/>
      <c r="G403" s="130"/>
      <c r="H403" s="133">
        <v>0</v>
      </c>
    </row>
    <row r="404" spans="1:8" ht="15">
      <c r="A404" s="128"/>
      <c r="B404" s="135"/>
      <c r="C404" s="129"/>
      <c r="D404" s="132"/>
      <c r="E404" s="129"/>
      <c r="F404" s="129"/>
      <c r="G404" s="130"/>
      <c r="H404" s="133"/>
    </row>
    <row r="405" spans="1:8" ht="15">
      <c r="A405" s="128"/>
      <c r="B405" s="135" t="s">
        <v>580</v>
      </c>
      <c r="C405" s="129"/>
      <c r="D405" s="129"/>
      <c r="E405" s="129"/>
      <c r="F405" s="129"/>
      <c r="G405" s="130"/>
      <c r="H405" s="131"/>
    </row>
    <row r="406" spans="1:8" ht="15">
      <c r="A406" s="128"/>
      <c r="B406" s="135"/>
      <c r="C406" s="129" t="s">
        <v>573</v>
      </c>
      <c r="D406" s="129"/>
      <c r="E406" s="129"/>
      <c r="F406" s="129"/>
      <c r="G406" s="130"/>
      <c r="H406" s="131"/>
    </row>
    <row r="407" spans="1:8" ht="15">
      <c r="A407" s="128"/>
      <c r="B407" s="135"/>
      <c r="C407" s="129"/>
      <c r="D407" s="132" t="s">
        <v>364</v>
      </c>
      <c r="E407" s="129"/>
      <c r="F407" s="129"/>
      <c r="G407" s="130"/>
      <c r="H407" s="133"/>
    </row>
    <row r="408" spans="1:8" ht="15">
      <c r="A408" s="128"/>
      <c r="B408" s="135"/>
      <c r="C408" s="129"/>
      <c r="D408" s="132" t="s">
        <v>365</v>
      </c>
      <c r="E408" s="129"/>
      <c r="F408" s="129"/>
      <c r="G408" s="130"/>
      <c r="H408" s="133"/>
    </row>
    <row r="409" spans="1:8" ht="15">
      <c r="A409" s="128"/>
      <c r="B409" s="135"/>
      <c r="C409" s="129"/>
      <c r="D409" s="132" t="s">
        <v>366</v>
      </c>
      <c r="E409" s="129"/>
      <c r="F409" s="129"/>
      <c r="G409" s="130"/>
      <c r="H409" s="133"/>
    </row>
    <row r="410" spans="1:8" ht="15">
      <c r="A410" s="128"/>
      <c r="B410" s="135"/>
      <c r="C410" s="129"/>
      <c r="D410" s="132" t="s">
        <v>367</v>
      </c>
      <c r="E410" s="129"/>
      <c r="F410" s="129"/>
      <c r="G410" s="130"/>
      <c r="H410" s="133"/>
    </row>
    <row r="411" spans="1:8" ht="15">
      <c r="A411" s="128"/>
      <c r="B411" s="135"/>
      <c r="C411" s="129"/>
      <c r="D411" s="132" t="s">
        <v>368</v>
      </c>
      <c r="E411" s="129"/>
      <c r="F411" s="129"/>
      <c r="G411" s="130"/>
      <c r="H411" s="133"/>
    </row>
    <row r="412" spans="1:8" ht="15">
      <c r="A412" s="128"/>
      <c r="B412" s="135"/>
      <c r="C412" s="129"/>
      <c r="D412" s="132" t="s">
        <v>369</v>
      </c>
      <c r="E412" s="129"/>
      <c r="F412" s="129"/>
      <c r="G412" s="130"/>
      <c r="H412" s="133"/>
    </row>
    <row r="413" spans="1:8" ht="15">
      <c r="A413" s="128"/>
      <c r="B413" s="135"/>
      <c r="C413" s="129"/>
      <c r="D413" s="132" t="s">
        <v>370</v>
      </c>
      <c r="E413" s="129"/>
      <c r="F413" s="129"/>
      <c r="G413" s="130"/>
      <c r="H413" s="133"/>
    </row>
    <row r="414" spans="1:8" ht="15">
      <c r="A414" s="128"/>
      <c r="B414" s="135"/>
      <c r="C414" s="129"/>
      <c r="D414" s="132" t="s">
        <v>371</v>
      </c>
      <c r="E414" s="129"/>
      <c r="F414" s="129"/>
      <c r="G414" s="130"/>
      <c r="H414" s="133"/>
    </row>
    <row r="415" spans="1:8" ht="15">
      <c r="A415" s="128"/>
      <c r="B415" s="135"/>
      <c r="C415" s="129"/>
      <c r="D415" s="132" t="s">
        <v>372</v>
      </c>
      <c r="E415" s="129"/>
      <c r="F415" s="129"/>
      <c r="G415" s="130"/>
      <c r="H415" s="133"/>
    </row>
    <row r="416" spans="1:8" ht="15">
      <c r="A416" s="128"/>
      <c r="B416" s="135"/>
      <c r="C416" s="129"/>
      <c r="D416" s="132" t="s">
        <v>373</v>
      </c>
      <c r="E416" s="129"/>
      <c r="F416" s="129"/>
      <c r="G416" s="130"/>
      <c r="H416" s="133"/>
    </row>
    <row r="417" spans="1:8" ht="15">
      <c r="A417" s="128"/>
      <c r="B417" s="135"/>
      <c r="C417" s="129"/>
      <c r="D417" s="132" t="s">
        <v>374</v>
      </c>
      <c r="E417" s="129"/>
      <c r="F417" s="129"/>
      <c r="G417" s="130"/>
      <c r="H417" s="133"/>
    </row>
    <row r="418" spans="1:8" ht="15">
      <c r="A418" s="128"/>
      <c r="B418" s="135"/>
      <c r="C418" s="129"/>
      <c r="D418" s="132" t="s">
        <v>375</v>
      </c>
      <c r="E418" s="129"/>
      <c r="F418" s="129"/>
      <c r="G418" s="130"/>
      <c r="H418" s="133"/>
    </row>
    <row r="419" spans="1:8" ht="15">
      <c r="A419" s="128"/>
      <c r="B419" s="135"/>
      <c r="C419" s="129"/>
      <c r="D419" s="132" t="s">
        <v>376</v>
      </c>
      <c r="E419" s="129"/>
      <c r="F419" s="129"/>
      <c r="G419" s="130"/>
      <c r="H419" s="133"/>
    </row>
    <row r="420" spans="1:8" ht="15">
      <c r="A420" s="128"/>
      <c r="B420" s="135"/>
      <c r="C420" s="129"/>
      <c r="D420" s="132" t="s">
        <v>377</v>
      </c>
      <c r="E420" s="129"/>
      <c r="F420" s="129"/>
      <c r="G420" s="130"/>
      <c r="H420" s="133"/>
    </row>
    <row r="421" spans="1:8" ht="15">
      <c r="A421" s="128"/>
      <c r="B421" s="135"/>
      <c r="C421" s="129"/>
      <c r="D421" s="132" t="s">
        <v>378</v>
      </c>
      <c r="E421" s="129"/>
      <c r="F421" s="129"/>
      <c r="G421" s="130"/>
      <c r="H421" s="133"/>
    </row>
    <row r="422" spans="1:8" ht="15">
      <c r="A422" s="128"/>
      <c r="B422" s="135"/>
      <c r="C422" s="129"/>
      <c r="D422" s="132" t="s">
        <v>379</v>
      </c>
      <c r="E422" s="129"/>
      <c r="F422" s="129"/>
      <c r="G422" s="130"/>
      <c r="H422" s="133"/>
    </row>
    <row r="423" spans="1:8" ht="15">
      <c r="A423" s="128"/>
      <c r="B423" s="135"/>
      <c r="C423" s="129"/>
      <c r="D423" s="132" t="s">
        <v>380</v>
      </c>
      <c r="E423" s="129"/>
      <c r="F423" s="129"/>
      <c r="G423" s="130"/>
      <c r="H423" s="133"/>
    </row>
    <row r="424" spans="1:8" ht="15">
      <c r="A424" s="128"/>
      <c r="B424" s="135"/>
      <c r="C424" s="129"/>
      <c r="D424" s="132" t="s">
        <v>469</v>
      </c>
      <c r="E424" s="129"/>
      <c r="F424" s="129"/>
      <c r="G424" s="130"/>
      <c r="H424" s="133"/>
    </row>
    <row r="425" spans="1:8" ht="15">
      <c r="A425" s="128"/>
      <c r="B425" s="135"/>
      <c r="C425" s="129"/>
      <c r="D425" s="132" t="s">
        <v>381</v>
      </c>
      <c r="E425" s="129"/>
      <c r="F425" s="129"/>
      <c r="G425" s="130"/>
      <c r="H425" s="133"/>
    </row>
    <row r="426" spans="1:8" ht="15">
      <c r="A426" s="128"/>
      <c r="B426" s="135"/>
      <c r="C426" s="129"/>
      <c r="D426" s="132" t="s">
        <v>382</v>
      </c>
      <c r="E426" s="129"/>
      <c r="F426" s="129"/>
      <c r="G426" s="130"/>
      <c r="H426" s="133"/>
    </row>
    <row r="427" spans="1:8" ht="15">
      <c r="A427" s="128"/>
      <c r="B427" s="135"/>
      <c r="C427" s="129"/>
      <c r="D427" s="132" t="s">
        <v>383</v>
      </c>
      <c r="E427" s="129"/>
      <c r="F427" s="129"/>
      <c r="G427" s="130"/>
      <c r="H427" s="133"/>
    </row>
    <row r="428" spans="1:8" ht="15">
      <c r="A428" s="128"/>
      <c r="B428" s="135"/>
      <c r="C428" s="129"/>
      <c r="D428" s="132" t="s">
        <v>384</v>
      </c>
      <c r="E428" s="129"/>
      <c r="F428" s="129"/>
      <c r="G428" s="130"/>
      <c r="H428" s="133"/>
    </row>
    <row r="429" spans="1:8" ht="15">
      <c r="A429" s="128"/>
      <c r="B429" s="135"/>
      <c r="C429" s="129"/>
      <c r="D429" s="132" t="s">
        <v>385</v>
      </c>
      <c r="E429" s="129"/>
      <c r="F429" s="129"/>
      <c r="G429" s="130"/>
      <c r="H429" s="133"/>
    </row>
    <row r="430" spans="1:8" ht="15">
      <c r="A430" s="128"/>
      <c r="B430" s="135"/>
      <c r="C430" s="129"/>
      <c r="D430" s="132" t="s">
        <v>386</v>
      </c>
      <c r="E430" s="129"/>
      <c r="F430" s="129"/>
      <c r="G430" s="130"/>
      <c r="H430" s="133"/>
    </row>
    <row r="431" spans="1:8" ht="15">
      <c r="A431" s="128"/>
      <c r="B431" s="135"/>
      <c r="C431" s="129"/>
      <c r="D431" s="132" t="s">
        <v>387</v>
      </c>
      <c r="E431" s="129"/>
      <c r="F431" s="129"/>
      <c r="G431" s="130"/>
      <c r="H431" s="133"/>
    </row>
    <row r="432" spans="1:8" ht="15">
      <c r="A432" s="128"/>
      <c r="B432" s="135"/>
      <c r="C432" s="129"/>
      <c r="D432" s="132" t="s">
        <v>388</v>
      </c>
      <c r="E432" s="129"/>
      <c r="F432" s="129"/>
      <c r="G432" s="130"/>
      <c r="H432" s="133"/>
    </row>
    <row r="433" spans="1:8" ht="15">
      <c r="A433" s="128"/>
      <c r="B433" s="135"/>
      <c r="C433" s="129"/>
      <c r="D433" s="132" t="s">
        <v>389</v>
      </c>
      <c r="E433" s="129"/>
      <c r="F433" s="129"/>
      <c r="G433" s="130"/>
      <c r="H433" s="133"/>
    </row>
    <row r="434" spans="1:8" ht="15">
      <c r="A434" s="128"/>
      <c r="B434" s="135"/>
      <c r="C434" s="129"/>
      <c r="D434" s="132" t="s">
        <v>390</v>
      </c>
      <c r="E434" s="129"/>
      <c r="F434" s="129"/>
      <c r="G434" s="130"/>
      <c r="H434" s="133"/>
    </row>
    <row r="435" spans="1:8" ht="15">
      <c r="A435" s="128"/>
      <c r="B435" s="135"/>
      <c r="C435" s="129"/>
      <c r="D435" s="132" t="s">
        <v>391</v>
      </c>
      <c r="E435" s="129"/>
      <c r="F435" s="129"/>
      <c r="G435" s="130"/>
      <c r="H435" s="133"/>
    </row>
    <row r="436" spans="1:8" ht="15">
      <c r="A436" s="128"/>
      <c r="B436" s="135"/>
      <c r="C436" s="129"/>
      <c r="D436" s="132" t="s">
        <v>392</v>
      </c>
      <c r="E436" s="129"/>
      <c r="F436" s="129"/>
      <c r="G436" s="130"/>
      <c r="H436" s="133"/>
    </row>
    <row r="437" spans="1:8" ht="15">
      <c r="A437" s="128"/>
      <c r="B437" s="135"/>
      <c r="C437" s="129"/>
      <c r="D437" s="132" t="s">
        <v>393</v>
      </c>
      <c r="E437" s="129"/>
      <c r="F437" s="129"/>
      <c r="G437" s="130"/>
      <c r="H437" s="133"/>
    </row>
    <row r="438" spans="1:8" ht="15">
      <c r="A438" s="128"/>
      <c r="B438" s="135"/>
      <c r="C438" s="129"/>
      <c r="D438" s="132" t="s">
        <v>394</v>
      </c>
      <c r="E438" s="129"/>
      <c r="F438" s="129"/>
      <c r="G438" s="130"/>
      <c r="H438" s="133"/>
    </row>
    <row r="439" spans="1:8" ht="15">
      <c r="A439" s="128"/>
      <c r="B439" s="135"/>
      <c r="C439" s="129"/>
      <c r="D439" s="132" t="s">
        <v>395</v>
      </c>
      <c r="E439" s="129"/>
      <c r="F439" s="129"/>
      <c r="G439" s="130"/>
      <c r="H439" s="133"/>
    </row>
    <row r="440" spans="1:8" ht="15">
      <c r="A440" s="128"/>
      <c r="B440" s="135"/>
      <c r="C440" s="129"/>
      <c r="D440" s="132" t="s">
        <v>396</v>
      </c>
      <c r="E440" s="129"/>
      <c r="F440" s="129"/>
      <c r="G440" s="130"/>
      <c r="H440" s="133"/>
    </row>
    <row r="441" spans="1:8" ht="15">
      <c r="A441" s="128"/>
      <c r="B441" s="135"/>
      <c r="C441" s="129"/>
      <c r="D441" s="142" t="s">
        <v>397</v>
      </c>
      <c r="E441" s="129"/>
      <c r="F441" s="129"/>
      <c r="G441" s="130"/>
      <c r="H441" s="143"/>
    </row>
    <row r="442" spans="1:8" ht="15">
      <c r="A442" s="128"/>
      <c r="B442" s="135"/>
      <c r="C442" s="129"/>
      <c r="D442" s="132" t="s">
        <v>398</v>
      </c>
      <c r="E442" s="129"/>
      <c r="F442" s="129"/>
      <c r="G442" s="130"/>
      <c r="H442" s="143"/>
    </row>
    <row r="443" spans="1:8" ht="15">
      <c r="A443" s="128"/>
      <c r="B443" s="135"/>
      <c r="C443" s="129"/>
      <c r="D443" s="132" t="s">
        <v>399</v>
      </c>
      <c r="E443" s="129"/>
      <c r="F443" s="129"/>
      <c r="G443" s="130"/>
      <c r="H443" s="143"/>
    </row>
    <row r="444" spans="1:8" ht="15">
      <c r="A444" s="128"/>
      <c r="B444" s="135"/>
      <c r="C444" s="129"/>
      <c r="D444" s="132" t="s">
        <v>400</v>
      </c>
      <c r="E444" s="129"/>
      <c r="F444" s="129"/>
      <c r="G444" s="130"/>
      <c r="H444" s="143"/>
    </row>
    <row r="445" spans="1:8" ht="15">
      <c r="A445" s="128"/>
      <c r="B445" s="135"/>
      <c r="C445" s="129"/>
      <c r="D445" s="132" t="s">
        <v>401</v>
      </c>
      <c r="E445" s="129"/>
      <c r="F445" s="129"/>
      <c r="G445" s="130"/>
      <c r="H445" s="143"/>
    </row>
    <row r="446" spans="1:8" ht="15">
      <c r="A446" s="128"/>
      <c r="B446" s="144"/>
      <c r="C446" s="134" t="s">
        <v>579</v>
      </c>
      <c r="D446" s="129"/>
      <c r="E446" s="129"/>
      <c r="F446" s="129"/>
      <c r="G446" s="130"/>
      <c r="H446" s="145">
        <f>SUM(H447:H458)</f>
        <v>1452</v>
      </c>
    </row>
    <row r="447" spans="1:8" ht="15">
      <c r="A447" s="128"/>
      <c r="B447" s="135"/>
      <c r="C447" s="129"/>
      <c r="D447" s="132" t="s">
        <v>402</v>
      </c>
      <c r="E447" s="129"/>
      <c r="F447" s="129"/>
      <c r="G447" s="130"/>
      <c r="H447" s="143">
        <v>304</v>
      </c>
    </row>
    <row r="448" spans="1:8" ht="15">
      <c r="A448" s="128"/>
      <c r="B448" s="135"/>
      <c r="C448" s="129"/>
      <c r="D448" s="132" t="s">
        <v>375</v>
      </c>
      <c r="E448" s="129"/>
      <c r="F448" s="129"/>
      <c r="G448" s="130"/>
      <c r="H448" s="143">
        <v>280</v>
      </c>
    </row>
    <row r="449" spans="1:8" ht="15">
      <c r="A449" s="128"/>
      <c r="B449" s="135"/>
      <c r="C449" s="129"/>
      <c r="D449" s="132" t="s">
        <v>491</v>
      </c>
      <c r="E449" s="129"/>
      <c r="F449" s="129"/>
      <c r="G449" s="130"/>
      <c r="H449" s="143">
        <v>0</v>
      </c>
    </row>
    <row r="450" spans="1:8" ht="15">
      <c r="A450" s="128"/>
      <c r="B450" s="135"/>
      <c r="C450" s="129"/>
      <c r="D450" s="132" t="s">
        <v>490</v>
      </c>
      <c r="E450" s="129"/>
      <c r="F450" s="129"/>
      <c r="G450" s="130"/>
      <c r="H450" s="143">
        <v>277</v>
      </c>
    </row>
    <row r="451" spans="1:8" ht="15">
      <c r="A451" s="128"/>
      <c r="B451" s="135"/>
      <c r="C451" s="129"/>
      <c r="D451" s="132" t="s">
        <v>489</v>
      </c>
      <c r="E451" s="129"/>
      <c r="F451" s="129"/>
      <c r="G451" s="130"/>
      <c r="H451" s="143">
        <v>0</v>
      </c>
    </row>
    <row r="452" spans="1:8" ht="15">
      <c r="A452" s="128"/>
      <c r="B452" s="135"/>
      <c r="C452" s="129"/>
      <c r="D452" s="132" t="s">
        <v>403</v>
      </c>
      <c r="E452" s="129"/>
      <c r="F452" s="129"/>
      <c r="G452" s="130"/>
      <c r="H452" s="143">
        <v>147</v>
      </c>
    </row>
    <row r="453" spans="1:8" ht="15">
      <c r="A453" s="128"/>
      <c r="B453" s="135"/>
      <c r="C453" s="129"/>
      <c r="D453" s="132" t="s">
        <v>486</v>
      </c>
      <c r="E453" s="129"/>
      <c r="F453" s="129"/>
      <c r="G453" s="130"/>
      <c r="H453" s="143">
        <v>0</v>
      </c>
    </row>
    <row r="454" spans="1:8" ht="15">
      <c r="A454" s="128"/>
      <c r="B454" s="135"/>
      <c r="C454" s="129"/>
      <c r="D454" s="132" t="s">
        <v>487</v>
      </c>
      <c r="E454" s="129"/>
      <c r="F454" s="129"/>
      <c r="G454" s="130"/>
      <c r="H454" s="143">
        <v>100</v>
      </c>
    </row>
    <row r="455" spans="1:8" ht="15">
      <c r="A455" s="128"/>
      <c r="B455" s="135"/>
      <c r="C455" s="129"/>
      <c r="D455" s="132" t="s">
        <v>488</v>
      </c>
      <c r="E455" s="129"/>
      <c r="F455" s="129"/>
      <c r="G455" s="130"/>
      <c r="H455" s="143">
        <v>127</v>
      </c>
    </row>
    <row r="456" spans="1:8" ht="15">
      <c r="A456" s="128"/>
      <c r="B456" s="135"/>
      <c r="C456" s="129"/>
      <c r="D456" s="132" t="s">
        <v>485</v>
      </c>
      <c r="E456" s="129"/>
      <c r="F456" s="129"/>
      <c r="G456" s="130"/>
      <c r="H456" s="143">
        <v>0</v>
      </c>
    </row>
    <row r="457" spans="1:8" ht="15">
      <c r="A457" s="128"/>
      <c r="B457" s="135"/>
      <c r="C457" s="129"/>
      <c r="D457" s="132" t="s">
        <v>400</v>
      </c>
      <c r="E457" s="129"/>
      <c r="F457" s="129"/>
      <c r="G457" s="130"/>
      <c r="H457" s="143">
        <v>67</v>
      </c>
    </row>
    <row r="458" spans="1:8" ht="15">
      <c r="A458" s="128"/>
      <c r="B458" s="146"/>
      <c r="C458" s="147"/>
      <c r="D458" s="148" t="s">
        <v>492</v>
      </c>
      <c r="E458" s="147"/>
      <c r="F458" s="147"/>
      <c r="G458" s="149"/>
      <c r="H458" s="150">
        <v>150</v>
      </c>
    </row>
    <row r="459" spans="1:8" ht="15">
      <c r="A459" s="151"/>
      <c r="B459" s="152"/>
      <c r="C459" s="153"/>
      <c r="D459" s="153"/>
      <c r="E459" s="153"/>
      <c r="F459" s="153"/>
      <c r="G459" s="154"/>
      <c r="H459" s="155"/>
    </row>
  </sheetData>
  <sheetProtection/>
  <mergeCells count="2">
    <mergeCell ref="A1:G1"/>
    <mergeCell ref="A2:G2"/>
  </mergeCells>
  <printOptions/>
  <pageMargins left="0.708661417322835" right="0.708661417322835" top="0.748031496062992" bottom="0.998031496" header="0.31496062992126" footer="0.3149606299212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2018-02-08T02:36:16Z</cp:lastPrinted>
  <dcterms:created xsi:type="dcterms:W3CDTF">2014-10-17T08:46:04Z</dcterms:created>
  <dcterms:modified xsi:type="dcterms:W3CDTF">2018-07-02T09:58:53Z</dcterms:modified>
  <cp:category/>
  <cp:version/>
  <cp:contentType/>
  <cp:contentStatus/>
</cp:coreProperties>
</file>